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0" yWindow="0" windowWidth="16065" windowHeight="12525"/>
  </bookViews>
  <sheets>
    <sheet name="Rekapitulace stavby" sheetId="1" r:id="rId1"/>
    <sheet name="D.1.1 - Architektonicko -..." sheetId="10" r:id="rId2"/>
    <sheet name="D.1.4.a - Zdravotně techn..." sheetId="11" r:id="rId3"/>
    <sheet name="D.1.4.e -Kuchyně" sheetId="9" r:id="rId4"/>
  </sheets>
  <externalReferences>
    <externalReference r:id="rId5"/>
    <externalReference r:id="rId6"/>
  </externalReferences>
  <definedNames>
    <definedName name="_xlnm._FilterDatabase" localSheetId="1" hidden="1">'D.1.1 - Architektonicko -...'!$C$81:$K$169</definedName>
    <definedName name="_xlnm._FilterDatabase" localSheetId="2" hidden="1">'D.1.4.a - Zdravotně techn...'!$C$80:$K$104</definedName>
    <definedName name="_xlnm.Print_Titles" localSheetId="1">'D.1.1 - Architektonicko -...'!$81:$81</definedName>
    <definedName name="_xlnm.Print_Titles" localSheetId="2">'D.1.4.a - Zdravotně techn...'!$80:$80</definedName>
    <definedName name="_xlnm.Print_Titles" localSheetId="3">'D.1.4.e -Kuchyně'!$117:$117</definedName>
    <definedName name="_xlnm.Print_Titles" localSheetId="0">'Rekapitulace stavby'!$49:$49</definedName>
    <definedName name="_xlnm.Print_Area" localSheetId="1">'D.1.1 - Architektonicko -...'!$C$4:$J$36,'D.1.1 - Architektonicko -...'!$C$42:$J$63,'D.1.1 - Architektonicko -...'!$C$69:$K$169</definedName>
    <definedName name="_xlnm.Print_Area" localSheetId="2">'D.1.4.a - Zdravotně techn...'!$C$4:$J$36,'D.1.4.a - Zdravotně techn...'!$C$42:$J$62,'D.1.4.a - Zdravotně techn...'!$C$68:$K$104</definedName>
    <definedName name="_xlnm.Print_Area" localSheetId="3">'D.1.4.e -Kuchyně'!$C$4:$Q$70,'D.1.4.e -Kuchyně'!$C$76:$Q$101,'D.1.4.e -Kuchyně'!$C$107:$Q$177</definedName>
    <definedName name="_xlnm.Print_Area" localSheetId="0">'Rekapitulace stavby'!$D$4:$AO$33,'Rekapitulace stavby'!$C$39:$AQ$55</definedName>
  </definedNames>
  <calcPr calcId="162913"/>
</workbook>
</file>

<file path=xl/calcChain.xml><?xml version="1.0" encoding="utf-8"?>
<calcChain xmlns="http://schemas.openxmlformats.org/spreadsheetml/2006/main">
  <c r="E45" i="11" l="1"/>
  <c r="E47" i="11"/>
  <c r="F49" i="11"/>
  <c r="J49" i="11"/>
  <c r="F51" i="11"/>
  <c r="J51" i="11"/>
  <c r="F52" i="11"/>
  <c r="E71" i="11"/>
  <c r="E73" i="11"/>
  <c r="F75" i="11"/>
  <c r="J75" i="11"/>
  <c r="F77" i="11"/>
  <c r="J77" i="11"/>
  <c r="F78" i="11"/>
  <c r="P84" i="11"/>
  <c r="R84" i="11"/>
  <c r="T84" i="11"/>
  <c r="T83" i="11" s="1"/>
  <c r="T82" i="11" s="1"/>
  <c r="BE84" i="11"/>
  <c r="BF84" i="11"/>
  <c r="BG84" i="11"/>
  <c r="BH84" i="11"/>
  <c r="BI84" i="11"/>
  <c r="BK84" i="11"/>
  <c r="J59" i="11"/>
  <c r="P87" i="11"/>
  <c r="R87" i="11"/>
  <c r="T87" i="11"/>
  <c r="T86" i="11" s="1"/>
  <c r="BE87" i="11"/>
  <c r="BF87" i="11"/>
  <c r="BG87" i="11"/>
  <c r="BH87" i="11"/>
  <c r="BI87" i="11"/>
  <c r="BK87" i="11"/>
  <c r="P88" i="11"/>
  <c r="R88" i="11"/>
  <c r="T88" i="11"/>
  <c r="BE88" i="11"/>
  <c r="BF88" i="11"/>
  <c r="BG88" i="11"/>
  <c r="BH88" i="11"/>
  <c r="BI88" i="11"/>
  <c r="BK88" i="11"/>
  <c r="BK86" i="11" s="1"/>
  <c r="P90" i="11"/>
  <c r="R90" i="11"/>
  <c r="T90" i="11"/>
  <c r="BE90" i="11"/>
  <c r="BF90" i="11"/>
  <c r="BG90" i="11"/>
  <c r="BH90" i="11"/>
  <c r="BI90" i="11"/>
  <c r="BK90" i="11"/>
  <c r="P91" i="11"/>
  <c r="R91" i="11"/>
  <c r="T91" i="11"/>
  <c r="BE91" i="11"/>
  <c r="BF91" i="11"/>
  <c r="BG91" i="11"/>
  <c r="BH91" i="11"/>
  <c r="BI91" i="11"/>
  <c r="BK91" i="11"/>
  <c r="P92" i="11"/>
  <c r="R92" i="11"/>
  <c r="T92" i="11"/>
  <c r="T89" i="11" s="1"/>
  <c r="BE92" i="11"/>
  <c r="BF92" i="11"/>
  <c r="BG92" i="11"/>
  <c r="BH92" i="11"/>
  <c r="BI92" i="11"/>
  <c r="BK92" i="11"/>
  <c r="BE93" i="11"/>
  <c r="P93" i="11"/>
  <c r="R93" i="11"/>
  <c r="T93" i="11"/>
  <c r="BF93" i="11"/>
  <c r="BG93" i="11"/>
  <c r="BH93" i="11"/>
  <c r="BI93" i="11"/>
  <c r="BK93" i="11"/>
  <c r="P94" i="11"/>
  <c r="R94" i="11"/>
  <c r="T94" i="11"/>
  <c r="BE94" i="11"/>
  <c r="BF94" i="11"/>
  <c r="BG94" i="11"/>
  <c r="BH94" i="11"/>
  <c r="BI94" i="11"/>
  <c r="BK94" i="11"/>
  <c r="P95" i="11"/>
  <c r="R95" i="11"/>
  <c r="T95" i="11"/>
  <c r="BE95" i="11"/>
  <c r="BF95" i="11"/>
  <c r="BG95" i="11"/>
  <c r="BH95" i="11"/>
  <c r="BI95" i="11"/>
  <c r="BK95" i="11"/>
  <c r="P96" i="11"/>
  <c r="R96" i="11"/>
  <c r="T96" i="11"/>
  <c r="BE96" i="11"/>
  <c r="BF96" i="11"/>
  <c r="BG96" i="11"/>
  <c r="BH96" i="11"/>
  <c r="BI96" i="11"/>
  <c r="BK96" i="11"/>
  <c r="P97" i="11"/>
  <c r="R97" i="11"/>
  <c r="T97" i="11"/>
  <c r="BE97" i="11"/>
  <c r="BF97" i="11"/>
  <c r="BG97" i="11"/>
  <c r="BH97" i="11"/>
  <c r="BI97" i="11"/>
  <c r="BK97" i="11"/>
  <c r="P98" i="11"/>
  <c r="R98" i="11"/>
  <c r="T98" i="11"/>
  <c r="BE98" i="11"/>
  <c r="BF98" i="11"/>
  <c r="BG98" i="11"/>
  <c r="BH98" i="11"/>
  <c r="BI98" i="11"/>
  <c r="BK98" i="11"/>
  <c r="P99" i="11"/>
  <c r="R99" i="11"/>
  <c r="T99" i="11"/>
  <c r="BE99" i="11"/>
  <c r="BF99" i="11"/>
  <c r="BG99" i="11"/>
  <c r="BH99" i="11"/>
  <c r="BI99" i="11"/>
  <c r="BK99" i="11"/>
  <c r="P100" i="11"/>
  <c r="R100" i="11"/>
  <c r="T100" i="11"/>
  <c r="BE100" i="11"/>
  <c r="BF100" i="11"/>
  <c r="BG100" i="11"/>
  <c r="BH100" i="11"/>
  <c r="BI100" i="11"/>
  <c r="BK100" i="11"/>
  <c r="P101" i="11"/>
  <c r="R101" i="11"/>
  <c r="T101" i="11"/>
  <c r="BE101" i="11"/>
  <c r="BF101" i="11"/>
  <c r="BG101" i="11"/>
  <c r="BH101" i="11"/>
  <c r="BI101" i="11"/>
  <c r="BK101" i="11"/>
  <c r="P102" i="11"/>
  <c r="R102" i="11"/>
  <c r="T102" i="11"/>
  <c r="BE102" i="11"/>
  <c r="BF102" i="11"/>
  <c r="BG102" i="11"/>
  <c r="BH102" i="11"/>
  <c r="BI102" i="11"/>
  <c r="BK102" i="11"/>
  <c r="P103" i="11"/>
  <c r="R103" i="11"/>
  <c r="T103" i="11"/>
  <c r="BE103" i="11"/>
  <c r="BF103" i="11"/>
  <c r="BG103" i="11"/>
  <c r="BH103" i="11"/>
  <c r="BI103" i="11"/>
  <c r="BK103" i="11"/>
  <c r="P104" i="11"/>
  <c r="R104" i="11"/>
  <c r="T104" i="11"/>
  <c r="BE104" i="11"/>
  <c r="BF104" i="11"/>
  <c r="BG104" i="11"/>
  <c r="BH104" i="11"/>
  <c r="BI104" i="11"/>
  <c r="BK104" i="11"/>
  <c r="F30" i="11" l="1"/>
  <c r="F33" i="11"/>
  <c r="T81" i="11"/>
  <c r="F34" i="11"/>
  <c r="R89" i="11"/>
  <c r="F32" i="11"/>
  <c r="BK89" i="11"/>
  <c r="J61" i="11" s="1"/>
  <c r="P89" i="11"/>
  <c r="J30" i="11"/>
  <c r="R86" i="11"/>
  <c r="R83" i="11" s="1"/>
  <c r="R82" i="11" s="1"/>
  <c r="R81" i="11" s="1"/>
  <c r="J31" i="11"/>
  <c r="F31" i="11"/>
  <c r="P86" i="11"/>
  <c r="BK83" i="11"/>
  <c r="J60" i="11"/>
  <c r="P83" i="11"/>
  <c r="P82" i="11" s="1"/>
  <c r="P81" i="11" s="1"/>
  <c r="E7" i="10"/>
  <c r="E72" i="10" s="1"/>
  <c r="J12" i="10"/>
  <c r="J17" i="10"/>
  <c r="E18" i="10"/>
  <c r="F79" i="10" s="1"/>
  <c r="J18" i="10"/>
  <c r="J20" i="10"/>
  <c r="E21" i="10"/>
  <c r="J78" i="10" s="1"/>
  <c r="J21" i="10"/>
  <c r="E45" i="10"/>
  <c r="E47" i="10"/>
  <c r="F49" i="10"/>
  <c r="J49" i="10"/>
  <c r="F51" i="10"/>
  <c r="E74" i="10"/>
  <c r="F76" i="10"/>
  <c r="J76" i="10"/>
  <c r="F78" i="10"/>
  <c r="P85" i="10"/>
  <c r="R85" i="10"/>
  <c r="T85" i="10"/>
  <c r="BD85" i="10"/>
  <c r="BE85" i="10"/>
  <c r="BF85" i="10"/>
  <c r="BG85" i="10"/>
  <c r="BH85" i="10"/>
  <c r="BJ85" i="10"/>
  <c r="P92" i="10"/>
  <c r="R92" i="10"/>
  <c r="T92" i="10"/>
  <c r="BD92" i="10"/>
  <c r="BE92" i="10"/>
  <c r="BF92" i="10"/>
  <c r="BG92" i="10"/>
  <c r="BH92" i="10"/>
  <c r="BJ92" i="10"/>
  <c r="P105" i="10"/>
  <c r="R105" i="10"/>
  <c r="T105" i="10"/>
  <c r="BD105" i="10"/>
  <c r="BE105" i="10"/>
  <c r="BF105" i="10"/>
  <c r="BG105" i="10"/>
  <c r="BH105" i="10"/>
  <c r="BJ105" i="10"/>
  <c r="P116" i="10"/>
  <c r="R116" i="10"/>
  <c r="T116" i="10"/>
  <c r="BD116" i="10"/>
  <c r="BE116" i="10"/>
  <c r="BF116" i="10"/>
  <c r="BG116" i="10"/>
  <c r="BH116" i="10"/>
  <c r="BJ116" i="10"/>
  <c r="P117" i="10"/>
  <c r="R117" i="10"/>
  <c r="T117" i="10"/>
  <c r="BD117" i="10"/>
  <c r="BE117" i="10"/>
  <c r="BF117" i="10"/>
  <c r="BG117" i="10"/>
  <c r="BH117" i="10"/>
  <c r="BJ117" i="10"/>
  <c r="P122" i="10"/>
  <c r="R122" i="10"/>
  <c r="T122" i="10"/>
  <c r="BD122" i="10"/>
  <c r="BE122" i="10"/>
  <c r="BF122" i="10"/>
  <c r="BG122" i="10"/>
  <c r="BH122" i="10"/>
  <c r="BJ122" i="10"/>
  <c r="P125" i="10"/>
  <c r="R125" i="10"/>
  <c r="T125" i="10"/>
  <c r="BD125" i="10"/>
  <c r="BE125" i="10"/>
  <c r="BF125" i="10"/>
  <c r="BG125" i="10"/>
  <c r="BH125" i="10"/>
  <c r="BJ125" i="10"/>
  <c r="BJ121" i="10" s="1"/>
  <c r="J59" i="10" s="1"/>
  <c r="P129" i="10"/>
  <c r="R129" i="10"/>
  <c r="T129" i="10"/>
  <c r="BD129" i="10"/>
  <c r="BE129" i="10"/>
  <c r="BF129" i="10"/>
  <c r="BG129" i="10"/>
  <c r="BH129" i="10"/>
  <c r="BJ129" i="10"/>
  <c r="P138" i="10"/>
  <c r="R138" i="10"/>
  <c r="T138" i="10"/>
  <c r="BD138" i="10"/>
  <c r="BE138" i="10"/>
  <c r="BF138" i="10"/>
  <c r="BG138" i="10"/>
  <c r="BH138" i="10"/>
  <c r="BJ138" i="10"/>
  <c r="P142" i="10"/>
  <c r="R142" i="10"/>
  <c r="T142" i="10"/>
  <c r="BD142" i="10"/>
  <c r="BE142" i="10"/>
  <c r="BF142" i="10"/>
  <c r="BG142" i="10"/>
  <c r="BH142" i="10"/>
  <c r="BJ142" i="10"/>
  <c r="P146" i="10"/>
  <c r="R146" i="10"/>
  <c r="T146" i="10"/>
  <c r="BD146" i="10"/>
  <c r="BE146" i="10"/>
  <c r="BF146" i="10"/>
  <c r="BG146" i="10"/>
  <c r="BH146" i="10"/>
  <c r="BJ146" i="10"/>
  <c r="P147" i="10"/>
  <c r="R147" i="10"/>
  <c r="T147" i="10"/>
  <c r="BD147" i="10"/>
  <c r="BE147" i="10"/>
  <c r="BF147" i="10"/>
  <c r="BG147" i="10"/>
  <c r="BH147" i="10"/>
  <c r="BJ147" i="10"/>
  <c r="P155" i="10"/>
  <c r="R155" i="10"/>
  <c r="T155" i="10"/>
  <c r="BD155" i="10"/>
  <c r="BE155" i="10"/>
  <c r="BF155" i="10"/>
  <c r="BG155" i="10"/>
  <c r="BH155" i="10"/>
  <c r="BJ155" i="10"/>
  <c r="P164" i="10"/>
  <c r="R164" i="10"/>
  <c r="T164" i="10"/>
  <c r="BD164" i="10"/>
  <c r="BE164" i="10"/>
  <c r="BF164" i="10"/>
  <c r="BG164" i="10"/>
  <c r="BH164" i="10"/>
  <c r="BJ164" i="10"/>
  <c r="P165" i="10"/>
  <c r="R165" i="10"/>
  <c r="R163" i="10" s="1"/>
  <c r="T165" i="10"/>
  <c r="BD165" i="10"/>
  <c r="BE165" i="10"/>
  <c r="BF165" i="10"/>
  <c r="BG165" i="10"/>
  <c r="BH165" i="10"/>
  <c r="BJ165" i="10"/>
  <c r="P166" i="10"/>
  <c r="P167" i="10"/>
  <c r="R167" i="10"/>
  <c r="R166" i="10" s="1"/>
  <c r="T167" i="10"/>
  <c r="T166" i="10" s="1"/>
  <c r="BD167" i="10"/>
  <c r="BE167" i="10"/>
  <c r="BF167" i="10"/>
  <c r="BG167" i="10"/>
  <c r="BH167" i="10"/>
  <c r="BJ167" i="10"/>
  <c r="BJ166" i="10" s="1"/>
  <c r="J62" i="10" s="1"/>
  <c r="R121" i="10" l="1"/>
  <c r="BJ163" i="10"/>
  <c r="J61" i="10" s="1"/>
  <c r="P163" i="10"/>
  <c r="P137" i="10"/>
  <c r="P83" i="10" s="1"/>
  <c r="P82" i="10" s="1"/>
  <c r="T84" i="10"/>
  <c r="J83" i="11"/>
  <c r="J58" i="11" s="1"/>
  <c r="BK82" i="11"/>
  <c r="T121" i="10"/>
  <c r="P84" i="10"/>
  <c r="F52" i="10"/>
  <c r="T163" i="10"/>
  <c r="R137" i="10"/>
  <c r="P121" i="10"/>
  <c r="J51" i="10"/>
  <c r="T137" i="10"/>
  <c r="R84" i="10"/>
  <c r="R83" i="10" s="1"/>
  <c r="R82" i="10" s="1"/>
  <c r="F33" i="10"/>
  <c r="BJ137" i="10"/>
  <c r="J60" i="10" s="1"/>
  <c r="F34" i="10"/>
  <c r="F32" i="10"/>
  <c r="F30" i="10"/>
  <c r="F31" i="10"/>
  <c r="BJ84" i="10"/>
  <c r="BJ83" i="10" s="1"/>
  <c r="J31" i="10"/>
  <c r="J30" i="10"/>
  <c r="F6" i="9"/>
  <c r="F109" i="9" s="1"/>
  <c r="O9" i="9"/>
  <c r="O11" i="9"/>
  <c r="E12" i="9"/>
  <c r="F114" i="9" s="1"/>
  <c r="O12" i="9"/>
  <c r="O14" i="9"/>
  <c r="E15" i="9"/>
  <c r="O15" i="9"/>
  <c r="O17" i="9"/>
  <c r="E18" i="9"/>
  <c r="M83" i="9" s="1"/>
  <c r="O18" i="9"/>
  <c r="O20" i="9"/>
  <c r="E21" i="9"/>
  <c r="M84" i="9" s="1"/>
  <c r="O21" i="9"/>
  <c r="M28" i="9"/>
  <c r="F79" i="9"/>
  <c r="F81" i="9"/>
  <c r="M81" i="9"/>
  <c r="F84" i="9"/>
  <c r="F110" i="9"/>
  <c r="F112" i="9"/>
  <c r="M112" i="9"/>
  <c r="M114" i="9"/>
  <c r="F115" i="9"/>
  <c r="W120" i="9"/>
  <c r="W121" i="9"/>
  <c r="Y121" i="9"/>
  <c r="Y120" i="9" s="1"/>
  <c r="AA121" i="9"/>
  <c r="AA120" i="9" s="1"/>
  <c r="BE121" i="9"/>
  <c r="BF121" i="9"/>
  <c r="BG121" i="9"/>
  <c r="BH121" i="9"/>
  <c r="BI121" i="9"/>
  <c r="BK121" i="9"/>
  <c r="BK120" i="9" s="1"/>
  <c r="W123" i="9"/>
  <c r="Y123" i="9"/>
  <c r="AA123" i="9"/>
  <c r="BE123" i="9"/>
  <c r="BF123" i="9"/>
  <c r="BG123" i="9"/>
  <c r="BH123" i="9"/>
  <c r="BI123" i="9"/>
  <c r="BK123" i="9"/>
  <c r="W124" i="9"/>
  <c r="Y124" i="9"/>
  <c r="Y122" i="9" s="1"/>
  <c r="AA124" i="9"/>
  <c r="BE124" i="9"/>
  <c r="BF124" i="9"/>
  <c r="BG124" i="9"/>
  <c r="BH124" i="9"/>
  <c r="BI124" i="9"/>
  <c r="BK124" i="9"/>
  <c r="W125" i="9"/>
  <c r="Y125" i="9"/>
  <c r="AA125" i="9"/>
  <c r="BE125" i="9"/>
  <c r="BF125" i="9"/>
  <c r="BG125" i="9"/>
  <c r="BH125" i="9"/>
  <c r="BI125" i="9"/>
  <c r="BK125" i="9"/>
  <c r="W127" i="9"/>
  <c r="W126" i="9" s="1"/>
  <c r="Y127" i="9"/>
  <c r="AA127" i="9"/>
  <c r="AA126" i="9" s="1"/>
  <c r="BE127" i="9"/>
  <c r="BF127" i="9"/>
  <c r="BG127" i="9"/>
  <c r="BH127" i="9"/>
  <c r="BI127" i="9"/>
  <c r="BK127" i="9"/>
  <c r="W128" i="9"/>
  <c r="Y128" i="9"/>
  <c r="AA128" i="9"/>
  <c r="BE128" i="9"/>
  <c r="BF128" i="9"/>
  <c r="BG128" i="9"/>
  <c r="BH128" i="9"/>
  <c r="BI128" i="9"/>
  <c r="BK128" i="9"/>
  <c r="W130" i="9"/>
  <c r="Y130" i="9"/>
  <c r="AA130" i="9"/>
  <c r="BE130" i="9"/>
  <c r="BF130" i="9"/>
  <c r="BG130" i="9"/>
  <c r="BH130" i="9"/>
  <c r="BI130" i="9"/>
  <c r="BK130" i="9"/>
  <c r="W131" i="9"/>
  <c r="Y131" i="9"/>
  <c r="Y129" i="9" s="1"/>
  <c r="AA131" i="9"/>
  <c r="BE131" i="9"/>
  <c r="BF131" i="9"/>
  <c r="BG131" i="9"/>
  <c r="BH131" i="9"/>
  <c r="BI131" i="9"/>
  <c r="BK131" i="9"/>
  <c r="W132" i="9"/>
  <c r="Y132" i="9"/>
  <c r="AA132" i="9"/>
  <c r="BE132" i="9"/>
  <c r="BF132" i="9"/>
  <c r="BG132" i="9"/>
  <c r="BH132" i="9"/>
  <c r="BI132" i="9"/>
  <c r="BK132" i="9"/>
  <c r="W133" i="9"/>
  <c r="Y133" i="9"/>
  <c r="AA133" i="9"/>
  <c r="BE133" i="9"/>
  <c r="BF133" i="9"/>
  <c r="BG133" i="9"/>
  <c r="BH133" i="9"/>
  <c r="BI133" i="9"/>
  <c r="BK133" i="9"/>
  <c r="W134" i="9"/>
  <c r="Y134" i="9"/>
  <c r="AA134" i="9"/>
  <c r="BE134" i="9"/>
  <c r="BF134" i="9"/>
  <c r="BG134" i="9"/>
  <c r="BH134" i="9"/>
  <c r="BI134" i="9"/>
  <c r="BK134" i="9"/>
  <c r="W135" i="9"/>
  <c r="Y135" i="9"/>
  <c r="AA135" i="9"/>
  <c r="BE135" i="9"/>
  <c r="BF135" i="9"/>
  <c r="BG135" i="9"/>
  <c r="BH135" i="9"/>
  <c r="BI135" i="9"/>
  <c r="BK135" i="9"/>
  <c r="W136" i="9"/>
  <c r="Y136" i="9"/>
  <c r="AA136" i="9"/>
  <c r="BE136" i="9"/>
  <c r="BF136" i="9"/>
  <c r="BG136" i="9"/>
  <c r="BH136" i="9"/>
  <c r="BI136" i="9"/>
  <c r="BK136" i="9"/>
  <c r="W137" i="9"/>
  <c r="Y137" i="9"/>
  <c r="AA137" i="9"/>
  <c r="BE137" i="9"/>
  <c r="BF137" i="9"/>
  <c r="BG137" i="9"/>
  <c r="BH137" i="9"/>
  <c r="BI137" i="9"/>
  <c r="BK137" i="9"/>
  <c r="W138" i="9"/>
  <c r="Y138" i="9"/>
  <c r="AA138" i="9"/>
  <c r="BE138" i="9"/>
  <c r="BF138" i="9"/>
  <c r="BG138" i="9"/>
  <c r="BH138" i="9"/>
  <c r="BI138" i="9"/>
  <c r="BK138" i="9"/>
  <c r="W140" i="9"/>
  <c r="Y140" i="9"/>
  <c r="AA140" i="9"/>
  <c r="AA139" i="9" s="1"/>
  <c r="BE140" i="9"/>
  <c r="BF140" i="9"/>
  <c r="BG140" i="9"/>
  <c r="BH140" i="9"/>
  <c r="BI140" i="9"/>
  <c r="BK140" i="9"/>
  <c r="W141" i="9"/>
  <c r="Y141" i="9"/>
  <c r="AA141" i="9"/>
  <c r="BE141" i="9"/>
  <c r="BF141" i="9"/>
  <c r="BG141" i="9"/>
  <c r="BH141" i="9"/>
  <c r="BI141" i="9"/>
  <c r="BK141" i="9"/>
  <c r="W142" i="9"/>
  <c r="Y142" i="9"/>
  <c r="AA142" i="9"/>
  <c r="BE142" i="9"/>
  <c r="BF142" i="9"/>
  <c r="BG142" i="9"/>
  <c r="BH142" i="9"/>
  <c r="BI142" i="9"/>
  <c r="BK142" i="9"/>
  <c r="W143" i="9"/>
  <c r="Y143" i="9"/>
  <c r="AA143" i="9"/>
  <c r="BE143" i="9"/>
  <c r="BF143" i="9"/>
  <c r="BG143" i="9"/>
  <c r="BH143" i="9"/>
  <c r="BI143" i="9"/>
  <c r="BK143" i="9"/>
  <c r="W144" i="9"/>
  <c r="Y144" i="9"/>
  <c r="AA144" i="9"/>
  <c r="BE144" i="9"/>
  <c r="BF144" i="9"/>
  <c r="BG144" i="9"/>
  <c r="BH144" i="9"/>
  <c r="BI144" i="9"/>
  <c r="BK144" i="9"/>
  <c r="W145" i="9"/>
  <c r="Y145" i="9"/>
  <c r="AA145" i="9"/>
  <c r="BE145" i="9"/>
  <c r="BF145" i="9"/>
  <c r="BG145" i="9"/>
  <c r="BH145" i="9"/>
  <c r="BI145" i="9"/>
  <c r="BK145" i="9"/>
  <c r="W146" i="9"/>
  <c r="Y146" i="9"/>
  <c r="AA146" i="9"/>
  <c r="BE146" i="9"/>
  <c r="BF146" i="9"/>
  <c r="BG146" i="9"/>
  <c r="BH146" i="9"/>
  <c r="BI146" i="9"/>
  <c r="BK146" i="9"/>
  <c r="W147" i="9"/>
  <c r="Y147" i="9"/>
  <c r="AA147" i="9"/>
  <c r="BE147" i="9"/>
  <c r="BF147" i="9"/>
  <c r="BG147" i="9"/>
  <c r="BH147" i="9"/>
  <c r="BI147" i="9"/>
  <c r="BK147" i="9"/>
  <c r="W148" i="9"/>
  <c r="Y148" i="9"/>
  <c r="AA148" i="9"/>
  <c r="BE148" i="9"/>
  <c r="BF148" i="9"/>
  <c r="BG148" i="9"/>
  <c r="BH148" i="9"/>
  <c r="BI148" i="9"/>
  <c r="BK148" i="9"/>
  <c r="W149" i="9"/>
  <c r="Y149" i="9"/>
  <c r="AA149" i="9"/>
  <c r="BE149" i="9"/>
  <c r="BF149" i="9"/>
  <c r="BG149" i="9"/>
  <c r="BH149" i="9"/>
  <c r="BI149" i="9"/>
  <c r="BK149" i="9"/>
  <c r="W150" i="9"/>
  <c r="Y150" i="9"/>
  <c r="AA150" i="9"/>
  <c r="BE150" i="9"/>
  <c r="BF150" i="9"/>
  <c r="BG150" i="9"/>
  <c r="BH150" i="9"/>
  <c r="BI150" i="9"/>
  <c r="BK150" i="9"/>
  <c r="W151" i="9"/>
  <c r="Y151" i="9"/>
  <c r="AA151" i="9"/>
  <c r="BE151" i="9"/>
  <c r="BF151" i="9"/>
  <c r="BG151" i="9"/>
  <c r="BH151" i="9"/>
  <c r="BI151" i="9"/>
  <c r="BK151" i="9"/>
  <c r="W152" i="9"/>
  <c r="Y152" i="9"/>
  <c r="AA152" i="9"/>
  <c r="BE152" i="9"/>
  <c r="BF152" i="9"/>
  <c r="BG152" i="9"/>
  <c r="BH152" i="9"/>
  <c r="BI152" i="9"/>
  <c r="BK152" i="9"/>
  <c r="W153" i="9"/>
  <c r="Y153" i="9"/>
  <c r="AA153" i="9"/>
  <c r="BE153" i="9"/>
  <c r="BF153" i="9"/>
  <c r="BG153" i="9"/>
  <c r="BH153" i="9"/>
  <c r="BI153" i="9"/>
  <c r="BK153" i="9"/>
  <c r="W154" i="9"/>
  <c r="Y154" i="9"/>
  <c r="AA154" i="9"/>
  <c r="BE154" i="9"/>
  <c r="BF154" i="9"/>
  <c r="BG154" i="9"/>
  <c r="BH154" i="9"/>
  <c r="BI154" i="9"/>
  <c r="BK154" i="9"/>
  <c r="W155" i="9"/>
  <c r="Y155" i="9"/>
  <c r="AA155" i="9"/>
  <c r="BE155" i="9"/>
  <c r="BF155" i="9"/>
  <c r="BG155" i="9"/>
  <c r="BH155" i="9"/>
  <c r="BI155" i="9"/>
  <c r="BK155" i="9"/>
  <c r="W156" i="9"/>
  <c r="Y156" i="9"/>
  <c r="AA156" i="9"/>
  <c r="BE156" i="9"/>
  <c r="BF156" i="9"/>
  <c r="BG156" i="9"/>
  <c r="BH156" i="9"/>
  <c r="BI156" i="9"/>
  <c r="BK156" i="9"/>
  <c r="W157" i="9"/>
  <c r="Y157" i="9"/>
  <c r="AA157" i="9"/>
  <c r="BE157" i="9"/>
  <c r="BF157" i="9"/>
  <c r="BG157" i="9"/>
  <c r="BH157" i="9"/>
  <c r="BI157" i="9"/>
  <c r="BK157" i="9"/>
  <c r="W159" i="9"/>
  <c r="Y159" i="9"/>
  <c r="AA159" i="9"/>
  <c r="BE159" i="9"/>
  <c r="BF159" i="9"/>
  <c r="BG159" i="9"/>
  <c r="BH159" i="9"/>
  <c r="BI159" i="9"/>
  <c r="BK159" i="9"/>
  <c r="W160" i="9"/>
  <c r="Y160" i="9"/>
  <c r="Y158" i="9" s="1"/>
  <c r="AA160" i="9"/>
  <c r="BE160" i="9"/>
  <c r="BF160" i="9"/>
  <c r="BG160" i="9"/>
  <c r="BH160" i="9"/>
  <c r="BI160" i="9"/>
  <c r="BK160" i="9"/>
  <c r="W161" i="9"/>
  <c r="Y161" i="9"/>
  <c r="AA161" i="9"/>
  <c r="BE161" i="9"/>
  <c r="BF161" i="9"/>
  <c r="BG161" i="9"/>
  <c r="BH161" i="9"/>
  <c r="BI161" i="9"/>
  <c r="BK161" i="9"/>
  <c r="W162" i="9"/>
  <c r="Y162" i="9"/>
  <c r="AA162" i="9"/>
  <c r="BE162" i="9"/>
  <c r="BF162" i="9"/>
  <c r="BG162" i="9"/>
  <c r="BH162" i="9"/>
  <c r="BI162" i="9"/>
  <c r="BK162" i="9"/>
  <c r="W163" i="9"/>
  <c r="Y163" i="9"/>
  <c r="AA163" i="9"/>
  <c r="BE163" i="9"/>
  <c r="BF163" i="9"/>
  <c r="BG163" i="9"/>
  <c r="BH163" i="9"/>
  <c r="BI163" i="9"/>
  <c r="BK163" i="9"/>
  <c r="W164" i="9"/>
  <c r="Y164" i="9"/>
  <c r="AA164" i="9"/>
  <c r="BE164" i="9"/>
  <c r="BF164" i="9"/>
  <c r="BG164" i="9"/>
  <c r="BH164" i="9"/>
  <c r="BI164" i="9"/>
  <c r="BK164" i="9"/>
  <c r="W165" i="9"/>
  <c r="Y165" i="9"/>
  <c r="AA165" i="9"/>
  <c r="BE165" i="9"/>
  <c r="BF165" i="9"/>
  <c r="BG165" i="9"/>
  <c r="BH165" i="9"/>
  <c r="BI165" i="9"/>
  <c r="BK165" i="9"/>
  <c r="W166" i="9"/>
  <c r="Y166" i="9"/>
  <c r="AA166" i="9"/>
  <c r="BE166" i="9"/>
  <c r="BF166" i="9"/>
  <c r="BG166" i="9"/>
  <c r="BH166" i="9"/>
  <c r="BI166" i="9"/>
  <c r="BK166" i="9"/>
  <c r="W169" i="9"/>
  <c r="Y169" i="9"/>
  <c r="AA169" i="9"/>
  <c r="BE169" i="9"/>
  <c r="BF169" i="9"/>
  <c r="BG169" i="9"/>
  <c r="BH169" i="9"/>
  <c r="BI169" i="9"/>
  <c r="BK169" i="9"/>
  <c r="W170" i="9"/>
  <c r="Y170" i="9"/>
  <c r="AA170" i="9"/>
  <c r="BE170" i="9"/>
  <c r="BF170" i="9"/>
  <c r="BG170" i="9"/>
  <c r="BH170" i="9"/>
  <c r="BI170" i="9"/>
  <c r="BK170" i="9"/>
  <c r="W171" i="9"/>
  <c r="Y171" i="9"/>
  <c r="AA171" i="9"/>
  <c r="BE171" i="9"/>
  <c r="BF171" i="9"/>
  <c r="BG171" i="9"/>
  <c r="BH171" i="9"/>
  <c r="BI171" i="9"/>
  <c r="BK171" i="9"/>
  <c r="W172" i="9"/>
  <c r="Y172" i="9"/>
  <c r="AA172" i="9"/>
  <c r="BE172" i="9"/>
  <c r="BF172" i="9"/>
  <c r="BG172" i="9"/>
  <c r="BH172" i="9"/>
  <c r="BI172" i="9"/>
  <c r="BK172" i="9"/>
  <c r="W173" i="9"/>
  <c r="Y173" i="9"/>
  <c r="AA173" i="9"/>
  <c r="BE173" i="9"/>
  <c r="BF173" i="9"/>
  <c r="BG173" i="9"/>
  <c r="BH173" i="9"/>
  <c r="BI173" i="9"/>
  <c r="BK173" i="9"/>
  <c r="W174" i="9"/>
  <c r="Y174" i="9"/>
  <c r="AA174" i="9"/>
  <c r="BE174" i="9"/>
  <c r="BF174" i="9"/>
  <c r="BG174" i="9"/>
  <c r="BH174" i="9"/>
  <c r="BI174" i="9"/>
  <c r="BK174" i="9"/>
  <c r="W175" i="9"/>
  <c r="Y175" i="9"/>
  <c r="AA175" i="9"/>
  <c r="BE175" i="9"/>
  <c r="BF175" i="9"/>
  <c r="BG175" i="9"/>
  <c r="BH175" i="9"/>
  <c r="BI175" i="9"/>
  <c r="BK175" i="9"/>
  <c r="W176" i="9"/>
  <c r="Y176" i="9"/>
  <c r="AA176" i="9"/>
  <c r="BE176" i="9"/>
  <c r="BF176" i="9"/>
  <c r="BG176" i="9"/>
  <c r="BH176" i="9"/>
  <c r="BI176" i="9"/>
  <c r="BK176" i="9"/>
  <c r="W177" i="9"/>
  <c r="Y177" i="9"/>
  <c r="AA177" i="9"/>
  <c r="BE177" i="9"/>
  <c r="BF177" i="9"/>
  <c r="BG177" i="9"/>
  <c r="BH177" i="9"/>
  <c r="BI177" i="9"/>
  <c r="BK177" i="9"/>
  <c r="BK126" i="9" l="1"/>
  <c r="N92" i="9" s="1"/>
  <c r="Y168" i="9"/>
  <c r="Y167" i="9" s="1"/>
  <c r="BK168" i="9"/>
  <c r="AA129" i="9"/>
  <c r="H34" i="9"/>
  <c r="T83" i="10"/>
  <c r="T82" i="10" s="1"/>
  <c r="BK139" i="9"/>
  <c r="N94" i="9" s="1"/>
  <c r="W139" i="9"/>
  <c r="H35" i="9"/>
  <c r="AA168" i="9"/>
  <c r="AA167" i="9" s="1"/>
  <c r="AA158" i="9"/>
  <c r="M33" i="9"/>
  <c r="J84" i="10"/>
  <c r="J58" i="10" s="1"/>
  <c r="W168" i="9"/>
  <c r="W167" i="9" s="1"/>
  <c r="BK158" i="9"/>
  <c r="N95" i="9" s="1"/>
  <c r="W158" i="9"/>
  <c r="Y139" i="9"/>
  <c r="BK129" i="9"/>
  <c r="N93" i="9" s="1"/>
  <c r="W129" i="9"/>
  <c r="Y126" i="9"/>
  <c r="Y119" i="9" s="1"/>
  <c r="Y118" i="9" s="1"/>
  <c r="AA122" i="9"/>
  <c r="BK122" i="9"/>
  <c r="N91" i="9" s="1"/>
  <c r="H33" i="9"/>
  <c r="W122" i="9"/>
  <c r="W119" i="9" s="1"/>
  <c r="W118" i="9" s="1"/>
  <c r="H36" i="9"/>
  <c r="H32" i="9"/>
  <c r="BK81" i="11"/>
  <c r="J81" i="11" s="1"/>
  <c r="J82" i="11"/>
  <c r="J57" i="11" s="1"/>
  <c r="BJ82" i="10"/>
  <c r="J82" i="10" s="1"/>
  <c r="J83" i="10"/>
  <c r="J57" i="10" s="1"/>
  <c r="M115" i="9"/>
  <c r="F78" i="9"/>
  <c r="AA119" i="9"/>
  <c r="AA118" i="9" s="1"/>
  <c r="BK119" i="9"/>
  <c r="N120" i="9"/>
  <c r="N90" i="9" s="1"/>
  <c r="N97" i="9"/>
  <c r="BK167" i="9"/>
  <c r="N96" i="9" s="1"/>
  <c r="M32" i="9"/>
  <c r="F83" i="9"/>
  <c r="J27" i="11" l="1"/>
  <c r="J56" i="11"/>
  <c r="J27" i="10"/>
  <c r="J56" i="10"/>
  <c r="BK118" i="9"/>
  <c r="N118" i="9" s="1"/>
  <c r="N88" i="9" s="1"/>
  <c r="AC88" i="9" s="1"/>
  <c r="AG54" i="1" s="1"/>
  <c r="AN54" i="1" s="1"/>
  <c r="N119" i="9"/>
  <c r="N89" i="9" s="1"/>
  <c r="J36" i="10" l="1"/>
  <c r="AG52" i="1"/>
  <c r="J36" i="11"/>
  <c r="AG53" i="1"/>
  <c r="L101" i="9"/>
  <c r="M27" i="9"/>
  <c r="M30" i="9" s="1"/>
  <c r="L38" i="9" s="1"/>
  <c r="AY54" i="1" l="1"/>
  <c r="AX54" i="1"/>
  <c r="BD54" i="1"/>
  <c r="BC54" i="1"/>
  <c r="BB54" i="1"/>
  <c r="AW54" i="1"/>
  <c r="AU54" i="1"/>
  <c r="AY53" i="1"/>
  <c r="AX53" i="1"/>
  <c r="BD53" i="1"/>
  <c r="BC53" i="1"/>
  <c r="BB53" i="1"/>
  <c r="AW53" i="1"/>
  <c r="BA53" i="1"/>
  <c r="AU53" i="1"/>
  <c r="AY52" i="1"/>
  <c r="AX52" i="1"/>
  <c r="BD52" i="1"/>
  <c r="BC52" i="1"/>
  <c r="BB52" i="1"/>
  <c r="AW52" i="1"/>
  <c r="BA52" i="1"/>
  <c r="AU52" i="1"/>
  <c r="AZ52" i="1"/>
  <c r="AV52" i="1"/>
  <c r="AT52" i="1" s="1"/>
  <c r="BD51" i="1"/>
  <c r="W30" i="1" s="1"/>
  <c r="AS51" i="1"/>
  <c r="L47" i="1"/>
  <c r="AM46" i="1"/>
  <c r="L46" i="1"/>
  <c r="AM44" i="1"/>
  <c r="L44" i="1"/>
  <c r="L42" i="1"/>
  <c r="L41" i="1"/>
  <c r="BB51" i="1" l="1"/>
  <c r="W28" i="1" s="1"/>
  <c r="BC51" i="1"/>
  <c r="W29" i="1" s="1"/>
  <c r="AX51" i="1"/>
  <c r="AU51" i="1"/>
  <c r="AZ53" i="1"/>
  <c r="AZ51" i="1" s="1"/>
  <c r="AV53" i="1"/>
  <c r="AT53" i="1" s="1"/>
  <c r="AV54" i="1"/>
  <c r="AT54" i="1" s="1"/>
  <c r="AZ54" i="1"/>
  <c r="BA54" i="1"/>
  <c r="BA51" i="1" s="1"/>
  <c r="AY51" i="1" l="1"/>
  <c r="AV51" i="1"/>
  <c r="AW51" i="1"/>
  <c r="AN52" i="1" l="1"/>
  <c r="AT51" i="1"/>
  <c r="AN53" i="1" l="1"/>
  <c r="AN51" i="1" l="1"/>
  <c r="AG51" i="1"/>
  <c r="W26" i="1" l="1"/>
  <c r="AK26" i="1" s="1"/>
  <c r="AK23" i="1"/>
  <c r="AK32" i="1" s="1"/>
</calcChain>
</file>

<file path=xl/sharedStrings.xml><?xml version="1.0" encoding="utf-8"?>
<sst xmlns="http://schemas.openxmlformats.org/spreadsheetml/2006/main" count="2336" uniqueCount="552">
  <si>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</si>
  <si>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</si>
  <si>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</si>
  <si>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</si>
  <si>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</si>
  <si>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</si>
  <si>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</si>
  <si>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{fd256dc2-f68f-404a-b3b0-0295bc68ba79}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</si>
  <si>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</si>
  <si>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</si>
  <si>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</si>
  <si>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</si>
  <si>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</si>
  <si>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</si>
  <si>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</si>
  <si>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</si>
  <si>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DPS08052018</t>
  </si>
  <si>
    <t>Stavba:</t>
  </si>
  <si>
    <t>Valdice - modernizace tepelného hospodářství EED - SO 04 - Kuchyně obj. 41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</si>
  <si>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</si>
  <si>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</si>
  <si>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</si>
  <si>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</si>
  <si>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</si>
  <si>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</si>
  <si>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</si>
  <si>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</si>
  <si>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</si>
  <si>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</si>
  <si>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</si>
  <si>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</si>
  <si>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</si>
  <si>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</si>
  <si>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</si>
  <si>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</si>
  <si>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</si>
  <si>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</si>
  <si>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</si>
  <si>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</si>
  <si>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</si>
  <si>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</si>
  <si>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</si>
  <si>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</si>
  <si>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</si>
  <si>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</si>
  <si>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</si>
  <si>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</si>
  <si>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</si>
  <si>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</si>
  <si>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</si>
  <si>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</si>
  <si>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</si>
  <si>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</si>
  <si>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</si>
  <si>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</si>
  <si>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</si>
  <si>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</si>
  <si>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</si>
  <si>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</si>
  <si>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</si>
  <si>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</si>
  <si>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</si>
  <si>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</si>
  <si>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</si>
  <si>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</si>
  <si>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</si>
  <si>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</si>
  <si>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</si>
  <si>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</si>
  <si>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</si>
  <si>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</si>
  <si>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</si>
  <si>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D.1.1</t>
  </si>
  <si>
    <t>Architektonicko - stavební řešení</t>
  </si>
  <si>
    <t>{fec71417-2406-4e63-abe4-1d589e8af344}</t>
  </si>
  <si>
    <t>2</t>
  </si>
  <si>
    <t>D.1.4.a</t>
  </si>
  <si>
    <t>Zdravotně technické instalace</t>
  </si>
  <si>
    <t>{247d61f5-8c1e-46ce-8b97-afeaaaf7d714}</t>
  </si>
  <si>
    <t>D.1.4.e</t>
  </si>
  <si>
    <t>Zařízení silnoproudé elektrotechniky</t>
  </si>
  <si>
    <t>{a468b5c7-b33c-4030-988a-d315fd4b8100}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</si>
  <si>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</si>
  <si>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</si>
  <si>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</si>
  <si>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</si>
  <si>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</si>
  <si>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</si>
  <si>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</si>
  <si>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</si>
  <si>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</si>
  <si>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</si>
  <si>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</si>
  <si>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</si>
  <si>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</si>
  <si>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</si>
  <si>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</si>
  <si>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</si>
  <si>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</si>
  <si>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</si>
  <si>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</si>
  <si>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</si>
  <si>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</si>
  <si>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</si>
  <si>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</si>
  <si>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</si>
  <si>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</si>
  <si>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</si>
  <si>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Objekt:</t>
  </si>
  <si>
    <t>PSV - Práce a dodávky PSV</t>
  </si>
  <si>
    <t>PSV</t>
  </si>
  <si>
    <t>Práce a dodávky PSV</t>
  </si>
  <si>
    <t>M</t>
  </si>
  <si>
    <t>ks</t>
  </si>
  <si>
    <t>32</t>
  </si>
  <si>
    <t>16</t>
  </si>
  <si>
    <t>Projektant</t>
  </si>
  <si>
    <t>Ostatní náklady</t>
  </si>
  <si>
    <t>1. 5. 2018</t>
  </si>
  <si>
    <t>00212423</t>
  </si>
  <si>
    <t>Vězeňská služba České republiky</t>
  </si>
  <si>
    <t>28811208</t>
  </si>
  <si>
    <t>PDE s.r.o.</t>
  </si>
  <si>
    <t>CZ28811208</t>
  </si>
  <si>
    <t>Nám. Míru 55, 507 11 Valdice</t>
  </si>
  <si>
    <t>736773171</t>
  </si>
  <si>
    <t>K</t>
  </si>
  <si>
    <t>kus</t>
  </si>
  <si>
    <t>Napojení nového potrubí na stávající vodovodní potrubí</t>
  </si>
  <si>
    <t>722X02</t>
  </si>
  <si>
    <t>975322657</t>
  </si>
  <si>
    <t>žlab pozinkovaný l = 2m, š = 25mm dodávka a instalace</t>
  </si>
  <si>
    <t>722V01</t>
  </si>
  <si>
    <t>14</t>
  </si>
  <si>
    <t>-28965738</t>
  </si>
  <si>
    <t>m</t>
  </si>
  <si>
    <t>Proplach a dezinfekce vodovodního potrubí do DN 80</t>
  </si>
  <si>
    <t>722290234</t>
  </si>
  <si>
    <t>13</t>
  </si>
  <si>
    <t>-1828186040</t>
  </si>
  <si>
    <t>Zkouška těsnosti vodovodního potrubí do DN 50</t>
  </si>
  <si>
    <t>722290226</t>
  </si>
  <si>
    <t>12</t>
  </si>
  <si>
    <t>1876544890</t>
  </si>
  <si>
    <t>ventil pračkový kulový s filtrem 3/4" mosaz vč. montáže</t>
  </si>
  <si>
    <t>551119960</t>
  </si>
  <si>
    <t>11</t>
  </si>
  <si>
    <t>1347514844</t>
  </si>
  <si>
    <t>Armatury s jedním závitem plastové (PPR) PN 20 (SDR 6) DN 25 x G 3/4</t>
  </si>
  <si>
    <t>722220153</t>
  </si>
  <si>
    <t>10</t>
  </si>
  <si>
    <t>-2061692204</t>
  </si>
  <si>
    <t>Ochrana potrubí tepelně izolačními trubicemi z pěnového polyetylenu PE přilepenými v příčných a podélných spojích, tloušťky izolace přes 20 do 25 mm, vnitřního průměru DN přes 22 do 42 mm</t>
  </si>
  <si>
    <t>722181252</t>
  </si>
  <si>
    <t>9</t>
  </si>
  <si>
    <t>72973132</t>
  </si>
  <si>
    <t>Ochrana potrubí tepelně izolačními trubicemi z pěnového polyetylenu PE přilepenými v příčných a podélných spojích, tloušťky izolace přes 6 do 10 mm, vnitřního průměru DN přes 22 do 42 mm</t>
  </si>
  <si>
    <t>722181222</t>
  </si>
  <si>
    <t>8</t>
  </si>
  <si>
    <t>1241414925</t>
  </si>
  <si>
    <t>Potrubí z plastových trubek z polypropylenu (PPR) svařovaných polyfuzně kompenzační smyčky na potrubí (PPR) D 32 x 5,4</t>
  </si>
  <si>
    <t>722174074</t>
  </si>
  <si>
    <t>7</t>
  </si>
  <si>
    <t>1477827212</t>
  </si>
  <si>
    <t>Potrubí z plastových trubek z polypropylenu (PPR) svařovaných polyfuzně kompenzační smyčky na potrubí (PPR) D 25 x 4,2</t>
  </si>
  <si>
    <t>722174073</t>
  </si>
  <si>
    <t>6</t>
  </si>
  <si>
    <t>79704544</t>
  </si>
  <si>
    <t>Potrubí z plastových trubek z polypropylenu (PPR) svařovaných polyfuzně PN 16 (SDR 7,4) D 32 x 4,4</t>
  </si>
  <si>
    <t>722174004</t>
  </si>
  <si>
    <t>5</t>
  </si>
  <si>
    <t>-818731082</t>
  </si>
  <si>
    <t>Potrubí z plastových trubek z polypropylenu (PPR) svařovaných polyfuzně PN 16 (SDR 7,4) D 25 x 3,5</t>
  </si>
  <si>
    <t>722174003</t>
  </si>
  <si>
    <t>4</t>
  </si>
  <si>
    <t>Zdravotechnika - vnitřní vodovod</t>
  </si>
  <si>
    <t>722</t>
  </si>
  <si>
    <t>1690675409</t>
  </si>
  <si>
    <t>3</t>
  </si>
  <si>
    <t>h</t>
  </si>
  <si>
    <t>Demontáže stávajícího zařízení, potrubí, armatur a odstranění izolací, vč. likvidace demontovaného materiálu a odvozu na skládku</t>
  </si>
  <si>
    <t>ZTX102</t>
  </si>
  <si>
    <t>-1211992601</t>
  </si>
  <si>
    <t>Stavební přípomoci a ostatní pomocné práce, zhotovení drážek pro potrubí, sádrování, zahození drážek a stavební zapravení, oprava povrchů</t>
  </si>
  <si>
    <t>ZTX101</t>
  </si>
  <si>
    <t>Ostatní práce</t>
  </si>
  <si>
    <t>01</t>
  </si>
  <si>
    <t>1220052327</t>
  </si>
  <si>
    <t>den</t>
  </si>
  <si>
    <t>Teleskopická hydraulická montážní plošina na samohybném podvozku, s otočným košem výšky zdvihu do 8 m</t>
  </si>
  <si>
    <t>945412111</t>
  </si>
  <si>
    <t>Ostatní konstrukce a práce, bourání</t>
  </si>
  <si>
    <t>Práce a dodávky HSV</t>
  </si>
  <si>
    <t>HSV</t>
  </si>
  <si>
    <t>722 - Zdravotechnika - vnitřní vodovod</t>
  </si>
  <si>
    <t xml:space="preserve">      01 - Ostatní práce</t>
  </si>
  <si>
    <t xml:space="preserve">      PSV - Práce a dodávky PSV</t>
  </si>
  <si>
    <t xml:space="preserve">    9 - Ostatní konstrukce a práce, bourání</t>
  </si>
  <si>
    <t>HSV - Práce a dodávky HSV</t>
  </si>
  <si>
    <t>{3cf176b9-2653-43e8-a68a-b6f3ab6b5a58}</t>
  </si>
  <si>
    <t>VV</t>
  </si>
  <si>
    <t>P</t>
  </si>
  <si>
    <t>Poznámka k položce:
 - pomocné práce při stavebnívh prací
 - vyklizení dotčené části objektu a zajištění proti přístupu nepovolaných osob uzamčením</t>
  </si>
  <si>
    <t>1638882517</t>
  </si>
  <si>
    <t>512</t>
  </si>
  <si>
    <t>hod</t>
  </si>
  <si>
    <t>Hodinová zúčtovací sazba pomocný stavební dělník</t>
  </si>
  <si>
    <t>HZS1291</t>
  </si>
  <si>
    <t>Hodinové zúčtovací sazby</t>
  </si>
  <si>
    <t>HZS</t>
  </si>
  <si>
    <t>1246912697</t>
  </si>
  <si>
    <t>t</t>
  </si>
  <si>
    <t>Příplatek k ručnímu přesunu hmot pro budovy zděné za zvětšený přesun ZKD 100 m</t>
  </si>
  <si>
    <t>998018011</t>
  </si>
  <si>
    <t>-1263002506</t>
  </si>
  <si>
    <t>Přesun hmot ruční pro budovy v do 6 m</t>
  </si>
  <si>
    <t>998018001</t>
  </si>
  <si>
    <t>Přesun hmot</t>
  </si>
  <si>
    <t>998</t>
  </si>
  <si>
    <t>-562291134</t>
  </si>
  <si>
    <t>Kotevní šroub pro chemické kotvy M 8 dl 110 mm</t>
  </si>
  <si>
    <t>953965111</t>
  </si>
  <si>
    <t>Součet</t>
  </si>
  <si>
    <t>8*4</t>
  </si>
  <si>
    <t xml:space="preserve">"dle popisu výkresu KUCHYNĚ </t>
  </si>
  <si>
    <t>-1329904146</t>
  </si>
  <si>
    <t>Kotvy chemickou patronou M 8 hl 80 mm do betonu, ŽB nebo kamene s vyvrtáním otvoru</t>
  </si>
  <si>
    <t>953961211</t>
  </si>
  <si>
    <t>55</t>
  </si>
  <si>
    <t>"dle popisu TZ - po stavebích úpravách</t>
  </si>
  <si>
    <t>-415622812</t>
  </si>
  <si>
    <t>m2</t>
  </si>
  <si>
    <t>Vyčištění budov bytové a občanské výstavby při výšce podlaží do 4 m</t>
  </si>
  <si>
    <t>952901111</t>
  </si>
  <si>
    <t>15,744"boky základů</t>
  </si>
  <si>
    <t>0,846*4,11</t>
  </si>
  <si>
    <t>4,86*1,51</t>
  </si>
  <si>
    <t>2,81*1,51</t>
  </si>
  <si>
    <t>3,21*1,51</t>
  </si>
  <si>
    <t>"úprava povrchu betonu gletováním</t>
  </si>
  <si>
    <t>104164472</t>
  </si>
  <si>
    <t>Doplnění cementového potěru hlazeného pl do 1 m2 tl do 10 mm</t>
  </si>
  <si>
    <t>632451411</t>
  </si>
  <si>
    <t>(2,81*2+1,51*2+3,21*2+1,51*2+4,86*2+1,51*2+0,846*2+4,11)*0,2</t>
  </si>
  <si>
    <t>"napojení  styku nového základu a stávající podlahy</t>
  </si>
  <si>
    <t>1893343950</t>
  </si>
  <si>
    <t>m3</t>
  </si>
  <si>
    <t>Doplnění rýh v dosavadních mazaninách betonem prostým</t>
  </si>
  <si>
    <t>631312141</t>
  </si>
  <si>
    <t>80"zakrytí před stavebními pracemi</t>
  </si>
  <si>
    <t>693079136</t>
  </si>
  <si>
    <t>Obalení konstrukcí a prvků fólií přilepenou lepící páskou</t>
  </si>
  <si>
    <t>619991011</t>
  </si>
  <si>
    <t>Úpravy povrchů, podlahy a osazování výplní</t>
  </si>
  <si>
    <t>2,013*60/1000</t>
  </si>
  <si>
    <t>0,421*60/1000</t>
  </si>
  <si>
    <t>-1424815854</t>
  </si>
  <si>
    <t>Výztuž základových patek betonářskou ocelí 10 505 (R)</t>
  </si>
  <si>
    <t>275361821</t>
  </si>
  <si>
    <t>-1663493303</t>
  </si>
  <si>
    <t>Odstranění bednění základových patek</t>
  </si>
  <si>
    <t>275351122</t>
  </si>
  <si>
    <t>3,81*0,15</t>
  </si>
  <si>
    <t>(4,11*2+0,846*2)*2*0,15</t>
  </si>
  <si>
    <t>4,66*0,15*2</t>
  </si>
  <si>
    <t>(4,86*2+1,51*2)*2*0,15</t>
  </si>
  <si>
    <t>3,01*0,15*2</t>
  </si>
  <si>
    <t>(3,01*2+1,51*2)*2*0,15</t>
  </si>
  <si>
    <t>2,57*2*0,15</t>
  </si>
  <si>
    <t>(2,81*2+1,51*2)*2*0,15</t>
  </si>
  <si>
    <t>"betonový základ pod technolocgii  dle popisu výkresu - KUCHYNĚ</t>
  </si>
  <si>
    <t>723275241</t>
  </si>
  <si>
    <t>Zřízení bednění základových patek</t>
  </si>
  <si>
    <t>275351121</t>
  </si>
  <si>
    <t>0,436*3,81*0,15</t>
  </si>
  <si>
    <t>(0,846*2+4,11)*0,15*0,15</t>
  </si>
  <si>
    <t>0,51*4,66*0,15</t>
  </si>
  <si>
    <t>1,51*0,1*2</t>
  </si>
  <si>
    <t>4,86*0,15*0,15*2</t>
  </si>
  <si>
    <t>0,51*3,01*0,15</t>
  </si>
  <si>
    <t>1,51*0,1*0,15*2</t>
  </si>
  <si>
    <t>3,21*0,15*0,15*2</t>
  </si>
  <si>
    <t>2,57*0,47*0,15</t>
  </si>
  <si>
    <t>(2,81*2+1,51*2)*0,12*0,15</t>
  </si>
  <si>
    <t>1299771814</t>
  </si>
  <si>
    <t>Základové patky ze ŽB bez zvýšených nároků na prostředí tř. C 20/25</t>
  </si>
  <si>
    <t>275321411</t>
  </si>
  <si>
    <t>0,4*2,57*0,05*2</t>
  </si>
  <si>
    <t>0,35*3,01*0,05*2</t>
  </si>
  <si>
    <t>0,35*4,66*0,05*2</t>
  </si>
  <si>
    <t>0,26*3,81*0,05</t>
  </si>
  <si>
    <t>"podkladní beton ve spádu u soklu technologií</t>
  </si>
  <si>
    <t>1484683720</t>
  </si>
  <si>
    <t>Základové desky ze ŽB bez zvýšených nároků na prostředí tř. C 20/25</t>
  </si>
  <si>
    <t>273321411</t>
  </si>
  <si>
    <t>Zakládání</t>
  </si>
  <si>
    <t>HZS - Hodinové zúčtovací sazby</t>
  </si>
  <si>
    <t xml:space="preserve">    998 - Přesun hmot</t>
  </si>
  <si>
    <t xml:space="preserve">    6 - Úpravy povrchů, podlahy a osazování výplní</t>
  </si>
  <si>
    <t xml:space="preserve">    2 - Zakládání</t>
  </si>
  <si>
    <t>Vězeňská služba ČR, Soudní 1672/1a, Praha 4</t>
  </si>
  <si>
    <t>Věznice Valdice, nám. Míru 55, Valdice</t>
  </si>
  <si>
    <t>{273ae86b-0500-4d27-bf67-2223c884fdaf}</t>
  </si>
  <si>
    <t>-540059207</t>
  </si>
  <si>
    <t>Montáž měděných kabelů YY, CSOA, CY, CYA, CYY, 1 kV 1x120 mm2 uložených volně</t>
  </si>
  <si>
    <t>210810141</t>
  </si>
  <si>
    <t>64</t>
  </si>
  <si>
    <t>-802237023</t>
  </si>
  <si>
    <t>Montáž kabel Al plný nebo laněný kulatý žíla 3x150+70 až 240+120 mm2 uložený volně (AYKY)</t>
  </si>
  <si>
    <t>741123233</t>
  </si>
  <si>
    <t>53</t>
  </si>
  <si>
    <t>545886335</t>
  </si>
  <si>
    <t>Montáž kabel Cu plný kulatý žíla 5x1,5 až 2,5 mm2 uložený volně (CYKY)</t>
  </si>
  <si>
    <t>741122231</t>
  </si>
  <si>
    <t>59</t>
  </si>
  <si>
    <t>-1900450578</t>
  </si>
  <si>
    <t>Montáž kabel Cu plný kulatý žíla 3x50+35 až 95+50 mm2 uložený pevně (CYKY)</t>
  </si>
  <si>
    <t>741122632</t>
  </si>
  <si>
    <t>62</t>
  </si>
  <si>
    <t>-1615187701</t>
  </si>
  <si>
    <t>Montáž kabel Cu plný kulatý žíla 3x35+25 mm2, 4x35 mm2 uložený volně (CYKY)</t>
  </si>
  <si>
    <t>741122225</t>
  </si>
  <si>
    <t>61</t>
  </si>
  <si>
    <t>1546662579</t>
  </si>
  <si>
    <t>Montáž kabel Cu plný kulatý žíla 4x16 až 25 mm2 uložený volně (CYKY)</t>
  </si>
  <si>
    <t>741122223</t>
  </si>
  <si>
    <t>57</t>
  </si>
  <si>
    <t>148322479</t>
  </si>
  <si>
    <t>Montáž kabel Cu plný kulatý žíla 4x10 mm2 uložený volně (CYKY)</t>
  </si>
  <si>
    <t>741122222</t>
  </si>
  <si>
    <t>56</t>
  </si>
  <si>
    <t>1575035644</t>
  </si>
  <si>
    <t>Montáž kabel Cu plný kulatý žíla 4x1,5 až 4 mm2 uložený volně (CYKY)</t>
  </si>
  <si>
    <t>741122219</t>
  </si>
  <si>
    <t>241891157</t>
  </si>
  <si>
    <t>Montáž kabel Cu plný kulatý žíla 3x1,5 až 6 mm2 uložený volně (CYKY)</t>
  </si>
  <si>
    <t>741122211</t>
  </si>
  <si>
    <t>54</t>
  </si>
  <si>
    <t xml:space="preserve">    741 - Elektroinstalace - silnoproud</t>
  </si>
  <si>
    <t>-1348702300</t>
  </si>
  <si>
    <t>Demontáže</t>
  </si>
  <si>
    <t>Pol37</t>
  </si>
  <si>
    <t>37</t>
  </si>
  <si>
    <t>803930223</t>
  </si>
  <si>
    <t>Ekologická likvidace obalových materiálů a odpadu</t>
  </si>
  <si>
    <t>Pol36</t>
  </si>
  <si>
    <t>36</t>
  </si>
  <si>
    <t>-1492112650</t>
  </si>
  <si>
    <t>km</t>
  </si>
  <si>
    <t>Doprava, přesun materiálu</t>
  </si>
  <si>
    <t>Pol35</t>
  </si>
  <si>
    <t>35</t>
  </si>
  <si>
    <t>-2098019063</t>
  </si>
  <si>
    <t>Komplexní zkoušky</t>
  </si>
  <si>
    <t>Pol34</t>
  </si>
  <si>
    <t>34</t>
  </si>
  <si>
    <t>-201086308</t>
  </si>
  <si>
    <t>Zprovoznění, oživení</t>
  </si>
  <si>
    <t>Pol33</t>
  </si>
  <si>
    <t>33</t>
  </si>
  <si>
    <t>-59285417</t>
  </si>
  <si>
    <t>Revize elektro vč revizní zprávy</t>
  </si>
  <si>
    <t>Pol32</t>
  </si>
  <si>
    <t>-1283738133</t>
  </si>
  <si>
    <t>Dokumentace skutečného provedení stavby</t>
  </si>
  <si>
    <t>Pol31</t>
  </si>
  <si>
    <t>31</t>
  </si>
  <si>
    <t>871330942</t>
  </si>
  <si>
    <t>Dokumentace pro výrobu rozvaděč 1RH1</t>
  </si>
  <si>
    <t>Pol30</t>
  </si>
  <si>
    <t>30</t>
  </si>
  <si>
    <t xml:space="preserve">    D7 - Ostatní</t>
  </si>
  <si>
    <t>1373915323</t>
  </si>
  <si>
    <t>trubka elektroinstalační ohebná LPFLEX z PVC (EN) 2350</t>
  </si>
  <si>
    <t>345710760</t>
  </si>
  <si>
    <t>52</t>
  </si>
  <si>
    <t>231571382</t>
  </si>
  <si>
    <t>Trubka ohebná PVC P35, vč mont.prvků a montáže</t>
  </si>
  <si>
    <t>Pol93</t>
  </si>
  <si>
    <t>29</t>
  </si>
  <si>
    <t>-239712138</t>
  </si>
  <si>
    <t>Kovový kabelový žlab drátěnný min.50x50 mm, , vč.konstrukčních dílů na zeď a montáže</t>
  </si>
  <si>
    <t>Pol125</t>
  </si>
  <si>
    <t>28</t>
  </si>
  <si>
    <t>-1148818340</t>
  </si>
  <si>
    <t>Kovový kabelový žlab drátěnný min.150x50 mm, , vč.konstrukčních dílů na zeď a montáže</t>
  </si>
  <si>
    <t>Pol124</t>
  </si>
  <si>
    <t>27</t>
  </si>
  <si>
    <t>-183286942</t>
  </si>
  <si>
    <t>Kovový kabelový žlab drátěnný min.250x100 mm, , vč.konstrukčních dílů na zeď a montáže</t>
  </si>
  <si>
    <t>Pol123</t>
  </si>
  <si>
    <t>26</t>
  </si>
  <si>
    <t>1432445305</t>
  </si>
  <si>
    <t>Kovový kabelový žlab drátěnný min.500x100 mm, , vč.konstrukčních dílů na zeď a montáže</t>
  </si>
  <si>
    <t>Pol122</t>
  </si>
  <si>
    <t>51</t>
  </si>
  <si>
    <t>-616951252</t>
  </si>
  <si>
    <t>vodič silový s Cu jádrem CYA H07 V-K 16 mm2</t>
  </si>
  <si>
    <t>341421590</t>
  </si>
  <si>
    <t>63</t>
  </si>
  <si>
    <t>-834014750</t>
  </si>
  <si>
    <t>128</t>
  </si>
  <si>
    <t>kabel silový s Cu jádrem CYKY 5x2,5 mm2</t>
  </si>
  <si>
    <t>341110940</t>
  </si>
  <si>
    <t>25</t>
  </si>
  <si>
    <t>-211416819</t>
  </si>
  <si>
    <t>kabel silový s Cu jádrem CYKY 5x1,5 mm2</t>
  </si>
  <si>
    <t>341110900</t>
  </si>
  <si>
    <t>49</t>
  </si>
  <si>
    <t>-1964291209</t>
  </si>
  <si>
    <t>kabel silový s Cu jádrem 1-CYKY 3x35+25 mm2</t>
  </si>
  <si>
    <t>341116310</t>
  </si>
  <si>
    <t>50</t>
  </si>
  <si>
    <t>-523901148</t>
  </si>
  <si>
    <t>kabel silový s Cu jádrem CYKY 4x16 mm2</t>
  </si>
  <si>
    <t>341110800</t>
  </si>
  <si>
    <t>23</t>
  </si>
  <si>
    <t>1257731049</t>
  </si>
  <si>
    <t>kabel silový s Cu jádrem CYKY 4x6 mm2</t>
  </si>
  <si>
    <t>341110720</t>
  </si>
  <si>
    <t>48</t>
  </si>
  <si>
    <t>-965792352</t>
  </si>
  <si>
    <t>kabel silový s Cu jádrem CYKY 4x4 mm2</t>
  </si>
  <si>
    <t>341110680</t>
  </si>
  <si>
    <t>47</t>
  </si>
  <si>
    <t>-437104565</t>
  </si>
  <si>
    <t>kabel silový s Cu jádrem CYKY 4x2,5 mm2</t>
  </si>
  <si>
    <t>341110640</t>
  </si>
  <si>
    <t>22</t>
  </si>
  <si>
    <t>1223540091</t>
  </si>
  <si>
    <t>kabel silový s Cu jádrem CYKY 3x2,5 mm2</t>
  </si>
  <si>
    <t>341110360</t>
  </si>
  <si>
    <t>-6076752</t>
  </si>
  <si>
    <t>kabel silový s Cu jádrem CYKY 3x1,5 mm2</t>
  </si>
  <si>
    <t>341110300</t>
  </si>
  <si>
    <t>20</t>
  </si>
  <si>
    <t>-1072429900</t>
  </si>
  <si>
    <t>kabel silový s Cu jádrem 1-CYKY 3x95+50 mm2</t>
  </si>
  <si>
    <t>341116490</t>
  </si>
  <si>
    <t>46</t>
  </si>
  <si>
    <t>1362905801</t>
  </si>
  <si>
    <t>kabel silový s Al jádrem 1-AYKY 3x240+120 mm2</t>
  </si>
  <si>
    <t>341132410</t>
  </si>
  <si>
    <t>45</t>
  </si>
  <si>
    <t xml:space="preserve">    D6 - Montážní a úložný materiál</t>
  </si>
  <si>
    <t>1924996515</t>
  </si>
  <si>
    <t>Montáž svorek hromosvodných typu ST, SJ, SK, SZ, SR 01, 02 se 3 a více šrouby</t>
  </si>
  <si>
    <t>210220302</t>
  </si>
  <si>
    <t>18</t>
  </si>
  <si>
    <t>1754547519</t>
  </si>
  <si>
    <t>Montáž uzemňovacího vedení vodičů FeZn pomocí svorek na povrchu páskou do 120 mm2</t>
  </si>
  <si>
    <t>210220001</t>
  </si>
  <si>
    <t>17</t>
  </si>
  <si>
    <t>512503254</t>
  </si>
  <si>
    <t>svorka zkušební SZ pro lano D6-12 mm   FeZn</t>
  </si>
  <si>
    <t>354419250</t>
  </si>
  <si>
    <t>-1129250604</t>
  </si>
  <si>
    <t>svorka křížová SK pro vodič D6-10 mm</t>
  </si>
  <si>
    <t>354418750</t>
  </si>
  <si>
    <t>-657341098</t>
  </si>
  <si>
    <t>kg</t>
  </si>
  <si>
    <t>drát průměr 8 mm FeZn</t>
  </si>
  <si>
    <t>354410720</t>
  </si>
  <si>
    <t>93690523</t>
  </si>
  <si>
    <t>svorka uzemnění  SS Cu spojovací</t>
  </si>
  <si>
    <t>354420130</t>
  </si>
  <si>
    <t>427334553</t>
  </si>
  <si>
    <t>svorka uzemnění  SU Cu univerzální</t>
  </si>
  <si>
    <t>354420100</t>
  </si>
  <si>
    <t>-1847577078</t>
  </si>
  <si>
    <t>podpěra vedení PV44 FeZn na konstrukce pro zemní pásek 30x4</t>
  </si>
  <si>
    <t>354416600</t>
  </si>
  <si>
    <t>1347127082</t>
  </si>
  <si>
    <t>pás zemnící 30 x 4 mm FeZn</t>
  </si>
  <si>
    <t>354420620</t>
  </si>
  <si>
    <t xml:space="preserve">    D5 - Uzemnnění</t>
  </si>
  <si>
    <t>-310814713</t>
  </si>
  <si>
    <t>Rozpojovací jistící skříň, plastová, do zdi, 5 sad pojistek vel.2</t>
  </si>
  <si>
    <t>Pol141</t>
  </si>
  <si>
    <t>66</t>
  </si>
  <si>
    <t>-545044869</t>
  </si>
  <si>
    <t>Rozpojovací jistící skříň, plastová, do zdi, 8 sad pojistek vel.2</t>
  </si>
  <si>
    <t>Pol140</t>
  </si>
  <si>
    <t>65</t>
  </si>
  <si>
    <t xml:space="preserve">    D4 - Elektro</t>
  </si>
  <si>
    <t>-1796295336</t>
  </si>
  <si>
    <t>Montáž rozvaděče</t>
  </si>
  <si>
    <t>Pol102</t>
  </si>
  <si>
    <t>-753783102</t>
  </si>
  <si>
    <t>Skříňový rozvaděč:, 1.POLE 1000x2000x400 mm (šxvxh), oceloplechový, IP44, montážní deska,, vč.náplně dle Přehledového schéma, Bezpečnostní tabulky, kapsa na dokumentaci</t>
  </si>
  <si>
    <t>Pol120</t>
  </si>
  <si>
    <t>44</t>
  </si>
  <si>
    <t>520337706</t>
  </si>
  <si>
    <t>Pol101</t>
  </si>
  <si>
    <t xml:space="preserve">    D3 - Rozvaděč 1RH1</t>
  </si>
  <si>
    <t>734976647</t>
  </si>
  <si>
    <t>STOP tlačítko s aretací v termoplastické skříni, montáž na povrch, spínací kontakt 230VAC/2A, IP44</t>
  </si>
  <si>
    <t>Pol73</t>
  </si>
  <si>
    <t xml:space="preserve">    D2 - STOP tlačítko</t>
  </si>
  <si>
    <t>D1 - Kuchyně</t>
  </si>
  <si>
    <t>Náklady z rozpočtu</t>
  </si>
  <si>
    <t>Zpracovatel:</t>
  </si>
  <si>
    <t>Zhotovitel:</t>
  </si>
  <si>
    <t>Objednatel:</t>
  </si>
  <si>
    <t>ROZPOČET</t>
  </si>
  <si>
    <t>Celkové náklady za stavbu 1) + 2)</t>
  </si>
  <si>
    <t>2) Ostatní náklady</t>
  </si>
  <si>
    <t>1) Náklady z rozpočtu</t>
  </si>
  <si>
    <t>Kód - Popis</t>
  </si>
  <si>
    <t>REKAPITULACE ROZPOČTU</t>
  </si>
  <si>
    <t>Razítko</t>
  </si>
  <si>
    <t>Datum a podpis:</t>
  </si>
  <si>
    <t>Zhotovitel</t>
  </si>
  <si>
    <t>Objednavatel</t>
  </si>
  <si>
    <t>Zpracovatel</t>
  </si>
  <si>
    <t>ze</t>
  </si>
  <si>
    <t>JKSO:</t>
  </si>
  <si>
    <t>KRYCÍ LIST ROZPOČTU</t>
  </si>
  <si>
    <t>{a50fb721-9348-4815-8bf3-842e8f1567e9}</t>
  </si>
  <si>
    <t>optimalizováno pro tisk sestav ve formátu A4 - na výšku</t>
  </si>
  <si>
    <t>3) Rozpočet</t>
  </si>
  <si>
    <t>2) Rekapitulace rozpočtu</t>
  </si>
  <si>
    <t>1) Krycí list rozpočtu</t>
  </si>
  <si>
    <t>D 1.1 - Architektonicko-stavební řešení, SO04 - Kuchyně obj. 41</t>
  </si>
  <si>
    <t>1,51*2+4,86*2</t>
  </si>
  <si>
    <t>0,846*2+4,11*2</t>
  </si>
  <si>
    <t>1,51*2+3,21*2</t>
  </si>
  <si>
    <t>1,51*2+2,81*2</t>
  </si>
  <si>
    <t xml:space="preserve">"základ pod technologii </t>
  </si>
  <si>
    <t>"dle popisu výkresu PŮDORYS  a dle detailu základu</t>
  </si>
  <si>
    <t>-690912744</t>
  </si>
  <si>
    <t>Řezání stávajících betonových mazanin vyztužených hl do 100 mm</t>
  </si>
  <si>
    <t>977312112</t>
  </si>
  <si>
    <t>1,51*4,86*0,05</t>
  </si>
  <si>
    <t>0,846*4,11*0,05</t>
  </si>
  <si>
    <t>1,51*3,21*0,05</t>
  </si>
  <si>
    <t>1,51*2,81*0,05</t>
  </si>
  <si>
    <t>" do  hloubky -0,05 m podlahy - dle popisu výkresu PŮDORYS a dle detailu základu</t>
  </si>
  <si>
    <t>-1111048073</t>
  </si>
  <si>
    <t>Bourání podkladů pod dlažby betonových s potěrem nebo teracem tl do 100 mm pl do 1 m2</t>
  </si>
  <si>
    <t>965043321</t>
  </si>
  <si>
    <t>1229917202</t>
  </si>
  <si>
    <t>Armatury se dvěma závity kulové kohouty PN 42 do 185  st.C plnoprůtokové s koulí vnitřní závit G 1</t>
  </si>
  <si>
    <t>722232124</t>
  </si>
  <si>
    <t>-940095341</t>
  </si>
  <si>
    <t>Armatury se dvěma závity kulové kohouty PN 42 do 185  st.C plnoprůtokové s koulí vnitřní závit G 1/2</t>
  </si>
  <si>
    <t>722232122</t>
  </si>
  <si>
    <t>-216647146</t>
  </si>
  <si>
    <t>Potrubí z plastových trubek z polypropylenu (PPR) svařovaných polyfuzně PN 16 (SDR 7,4) D 20 x 2,8</t>
  </si>
  <si>
    <t>722174002</t>
  </si>
  <si>
    <t>D.1.4.a - SO04 - KUCHYNĚ obj. 41 - D.1.4.a - Zdravotně technické instalace</t>
  </si>
  <si>
    <t>D.1.4.e -SO04 - Kuchyně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</si>
</sst>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63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8"/>
      <name val="Trebuchet MS"/>
      <family val="2"/>
    </font>
    <font>
      <u/>
      <sz val="11"/>
      <color theme="10"/>
      <name val="Calibri"/>
      <family val="2"/>
      <charset val="238"/>
      <scheme val="minor"/>
    </font>
    <font>
      <sz val="10"/>
      <color theme="1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8"/>
      <color rgb="FF969696"/>
      <name val="Trebuchet MS"/>
    </font>
    <font>
      <i/>
      <sz val="8"/>
      <color rgb="FF0000FF"/>
      <name val="Trebuchet MS"/>
    </font>
    <font>
      <sz val="8"/>
      <color rgb="FF003366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b/>
      <sz val="8"/>
      <name val="Trebuchet MS"/>
    </font>
    <font>
      <sz val="8"/>
      <color rgb="FF960000"/>
      <name val="Trebuchet MS"/>
    </font>
    <font>
      <b/>
      <sz val="12"/>
      <color rgb="FF960000"/>
      <name val="Trebuchet MS"/>
    </font>
    <font>
      <sz val="9"/>
      <color rgb="FF969696"/>
      <name val="Trebuchet MS"/>
    </font>
    <font>
      <sz val="9"/>
      <name val="Trebuchet MS"/>
    </font>
    <font>
      <sz val="9"/>
      <color rgb="FF000000"/>
      <name val="Trebuchet MS"/>
    </font>
    <font>
      <b/>
      <sz val="12"/>
      <name val="Trebuchet MS"/>
    </font>
    <font>
      <b/>
      <sz val="16"/>
      <name val="Trebuchet MS"/>
    </font>
    <font>
      <b/>
      <sz val="12"/>
      <color rgb="FF800000"/>
      <name val="Trebuchet MS"/>
    </font>
    <font>
      <b/>
      <sz val="10"/>
      <name val="Trebuchet MS"/>
    </font>
    <font>
      <sz val="8"/>
      <color rgb="FF3366FF"/>
      <name val="Trebuchet MS"/>
    </font>
    <font>
      <u/>
      <sz val="11"/>
      <color theme="10"/>
      <name val="Calibri"/>
      <scheme val="minor"/>
    </font>
    <font>
      <sz val="10"/>
      <color theme="10"/>
      <name val="Trebuchet MS"/>
    </font>
    <font>
      <sz val="10"/>
      <color rgb="FF960000"/>
      <name val="Trebuchet MS"/>
    </font>
    <font>
      <sz val="10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6">
    <xf numFmtId="0" fontId="0" fillId="0" borderId="0"/>
    <xf numFmtId="0" fontId="29" fillId="0" borderId="0" applyNumberFormat="0" applyFill="0" applyBorder="0" applyAlignment="0" applyProtection="0"/>
    <xf numFmtId="0" fontId="31" fillId="0" borderId="1"/>
    <xf numFmtId="0" fontId="32" fillId="0" borderId="1" applyNumberFormat="0" applyFill="0" applyBorder="0" applyAlignment="0" applyProtection="0"/>
    <xf numFmtId="0" fontId="29" fillId="0" borderId="1" applyNumberFormat="0" applyFill="0" applyBorder="0" applyAlignment="0" applyProtection="0"/>
    <xf numFmtId="0" fontId="59" fillId="0" borderId="1" applyNumberFormat="0" applyFill="0" applyBorder="0" applyAlignment="0" applyProtection="0"/>
  </cellStyleXfs>
  <cellXfs count="4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29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4" fillId="0" borderId="23" xfId="0" applyNumberFormat="1" applyFont="1" applyBorder="1" applyAlignment="1">
      <alignment vertical="center"/>
    </xf>
    <xf numFmtId="4" fontId="24" fillId="0" borderId="24" xfId="0" applyNumberFormat="1" applyFont="1" applyBorder="1" applyAlignment="1">
      <alignment vertical="center"/>
    </xf>
    <xf numFmtId="166" fontId="24" fillId="0" borderId="24" xfId="0" applyNumberFormat="1" applyFont="1" applyBorder="1" applyAlignment="1">
      <alignment vertical="center"/>
    </xf>
    <xf numFmtId="4" fontId="24" fillId="0" borderId="25" xfId="0" applyNumberFormat="1" applyFont="1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30" fillId="0" borderId="0" xfId="0" applyFont="1" applyAlignment="1">
      <alignment horizontal="justify" vertical="center"/>
    </xf>
    <xf numFmtId="0" fontId="0" fillId="0" borderId="5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2" xfId="2" applyFont="1" applyBorder="1" applyAlignment="1">
      <alignment vertical="center"/>
    </xf>
    <xf numFmtId="0" fontId="0" fillId="0" borderId="1" xfId="2" applyFont="1" applyAlignment="1">
      <alignment horizontal="left" vertical="center"/>
    </xf>
    <xf numFmtId="4" fontId="0" fillId="0" borderId="1" xfId="2" applyNumberFormat="1" applyFont="1" applyAlignment="1">
      <alignment vertical="center"/>
    </xf>
    <xf numFmtId="167" fontId="0" fillId="0" borderId="28" xfId="2" applyNumberFormat="1" applyFont="1" applyBorder="1" applyAlignment="1" applyProtection="1">
      <alignment vertical="center"/>
      <protection locked="0"/>
    </xf>
    <xf numFmtId="0" fontId="0" fillId="0" borderId="28" xfId="2" applyFont="1" applyBorder="1" applyAlignment="1" applyProtection="1">
      <alignment horizontal="center" vertical="center" wrapText="1"/>
      <protection locked="0"/>
    </xf>
    <xf numFmtId="49" fontId="0" fillId="0" borderId="28" xfId="2" applyNumberFormat="1" applyFont="1" applyBorder="1" applyAlignment="1" applyProtection="1">
      <alignment horizontal="left" vertical="center" wrapText="1"/>
      <protection locked="0"/>
    </xf>
    <xf numFmtId="0" fontId="0" fillId="0" borderId="28" xfId="2" applyFont="1" applyBorder="1" applyAlignment="1" applyProtection="1">
      <alignment horizontal="center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0" fillId="0" borderId="16" xfId="2" applyFont="1" applyBorder="1" applyAlignment="1">
      <alignment vertical="center"/>
    </xf>
    <xf numFmtId="0" fontId="0" fillId="0" borderId="15" xfId="2" applyFont="1" applyBorder="1" applyAlignment="1">
      <alignment vertical="center"/>
    </xf>
    <xf numFmtId="0" fontId="0" fillId="0" borderId="1" xfId="2" applyFont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3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4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5" borderId="6" xfId="2" applyFont="1" applyFill="1" applyBorder="1" applyAlignment="1">
      <alignment vertical="center"/>
    </xf>
    <xf numFmtId="0" fontId="0" fillId="5" borderId="1" xfId="2" applyFont="1" applyFill="1" applyBorder="1" applyAlignment="1">
      <alignment vertical="center"/>
    </xf>
    <xf numFmtId="0" fontId="0" fillId="0" borderId="4" xfId="2" applyFont="1" applyBorder="1" applyAlignment="1">
      <alignment vertical="center"/>
    </xf>
    <xf numFmtId="0" fontId="0" fillId="5" borderId="27" xfId="2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0" fillId="0" borderId="26" xfId="2" applyFont="1" applyBorder="1" applyAlignment="1">
      <alignment vertical="center"/>
    </xf>
    <xf numFmtId="0" fontId="0" fillId="0" borderId="1" xfId="2" applyFont="1" applyAlignment="1">
      <alignment vertical="center" wrapText="1"/>
    </xf>
    <xf numFmtId="0" fontId="0" fillId="0" borderId="6" xfId="2" applyFont="1" applyBorder="1" applyAlignment="1">
      <alignment vertical="center" wrapText="1"/>
    </xf>
    <xf numFmtId="0" fontId="0" fillId="0" borderId="1" xfId="2" applyFont="1" applyBorder="1" applyAlignment="1">
      <alignment vertical="center" wrapText="1"/>
    </xf>
    <xf numFmtId="0" fontId="0" fillId="0" borderId="5" xfId="2" applyFont="1" applyBorder="1" applyAlignment="1">
      <alignment vertical="center" wrapText="1"/>
    </xf>
    <xf numFmtId="0" fontId="31" fillId="0" borderId="6" xfId="2" applyBorder="1"/>
    <xf numFmtId="0" fontId="31" fillId="0" borderId="1" xfId="2" applyBorder="1"/>
    <xf numFmtId="0" fontId="31" fillId="0" borderId="5" xfId="2" applyBorder="1"/>
    <xf numFmtId="0" fontId="31" fillId="0" borderId="4" xfId="2" applyBorder="1"/>
    <xf numFmtId="0" fontId="31" fillId="0" borderId="3" xfId="2" applyBorder="1"/>
    <xf numFmtId="0" fontId="31" fillId="0" borderId="2" xfId="2" applyBorder="1"/>
    <xf numFmtId="0" fontId="31" fillId="2" borderId="1" xfId="2" applyFill="1"/>
    <xf numFmtId="0" fontId="31" fillId="2" borderId="1" xfId="2" applyFill="1" applyProtection="1"/>
    <xf numFmtId="0" fontId="34" fillId="0" borderId="1" xfId="2" applyFont="1" applyAlignment="1">
      <alignment vertical="center"/>
    </xf>
    <xf numFmtId="0" fontId="34" fillId="0" borderId="1" xfId="2" applyFont="1" applyAlignment="1">
      <alignment horizontal="left" vertical="center"/>
    </xf>
    <xf numFmtId="0" fontId="34" fillId="0" borderId="25" xfId="2" applyFont="1" applyBorder="1" applyAlignment="1">
      <alignment vertical="center"/>
    </xf>
    <xf numFmtId="0" fontId="34" fillId="0" borderId="24" xfId="2" applyFont="1" applyBorder="1" applyAlignment="1">
      <alignment vertical="center"/>
    </xf>
    <xf numFmtId="0" fontId="34" fillId="0" borderId="23" xfId="2" applyFont="1" applyBorder="1" applyAlignment="1">
      <alignment vertical="center"/>
    </xf>
    <xf numFmtId="0" fontId="34" fillId="0" borderId="5" xfId="2" applyFont="1" applyBorder="1" applyAlignment="1">
      <alignment vertical="center"/>
    </xf>
    <xf numFmtId="167" fontId="34" fillId="0" borderId="1" xfId="2" applyNumberFormat="1" applyFont="1" applyAlignment="1">
      <alignment vertical="center"/>
    </xf>
    <xf numFmtId="0" fontId="34" fillId="0" borderId="1" xfId="2" applyFont="1" applyAlignment="1">
      <alignment horizontal="left" vertical="center" wrapText="1"/>
    </xf>
    <xf numFmtId="0" fontId="35" fillId="0" borderId="1" xfId="2" applyFont="1" applyAlignment="1">
      <alignment horizontal="left" vertical="center"/>
    </xf>
    <xf numFmtId="0" fontId="0" fillId="0" borderId="19" xfId="2" applyFont="1" applyBorder="1" applyAlignment="1">
      <alignment vertical="center"/>
    </xf>
    <xf numFmtId="0" fontId="0" fillId="0" borderId="18" xfId="2" applyFont="1" applyBorder="1" applyAlignment="1">
      <alignment vertical="center"/>
    </xf>
    <xf numFmtId="0" fontId="36" fillId="0" borderId="1" xfId="2" applyFont="1" applyAlignment="1">
      <alignment vertical="center" wrapText="1"/>
    </xf>
    <xf numFmtId="0" fontId="37" fillId="0" borderId="1" xfId="2" applyFont="1" applyAlignment="1">
      <alignment vertical="center"/>
    </xf>
    <xf numFmtId="0" fontId="37" fillId="0" borderId="1" xfId="2" applyFont="1" applyAlignment="1">
      <alignment horizontal="left" vertical="center"/>
    </xf>
    <xf numFmtId="0" fontId="37" fillId="0" borderId="19" xfId="2" applyFont="1" applyBorder="1" applyAlignment="1">
      <alignment vertical="center"/>
    </xf>
    <xf numFmtId="0" fontId="37" fillId="0" borderId="1" xfId="2" applyFont="1" applyBorder="1" applyAlignment="1">
      <alignment vertical="center"/>
    </xf>
    <xf numFmtId="0" fontId="37" fillId="0" borderId="18" xfId="2" applyFont="1" applyBorder="1" applyAlignment="1">
      <alignment vertical="center"/>
    </xf>
    <xf numFmtId="0" fontId="37" fillId="0" borderId="5" xfId="2" applyFont="1" applyBorder="1" applyAlignment="1">
      <alignment vertical="center"/>
    </xf>
    <xf numFmtId="167" fontId="37" fillId="0" borderId="1" xfId="2" applyNumberFormat="1" applyFont="1" applyAlignment="1">
      <alignment vertical="center"/>
    </xf>
    <xf numFmtId="0" fontId="37" fillId="0" borderId="1" xfId="2" applyFont="1" applyAlignment="1">
      <alignment horizontal="left" vertical="center" wrapText="1"/>
    </xf>
    <xf numFmtId="0" fontId="34" fillId="0" borderId="19" xfId="2" applyFont="1" applyBorder="1" applyAlignment="1">
      <alignment vertical="center"/>
    </xf>
    <xf numFmtId="0" fontId="34" fillId="0" borderId="1" xfId="2" applyFont="1" applyBorder="1" applyAlignment="1">
      <alignment vertical="center"/>
    </xf>
    <xf numFmtId="0" fontId="34" fillId="0" borderId="18" xfId="2" applyFont="1" applyBorder="1" applyAlignment="1">
      <alignment vertical="center"/>
    </xf>
    <xf numFmtId="0" fontId="38" fillId="0" borderId="1" xfId="2" applyFont="1" applyAlignment="1">
      <alignment vertical="center"/>
    </xf>
    <xf numFmtId="0" fontId="38" fillId="0" borderId="1" xfId="2" applyFont="1" applyAlignment="1">
      <alignment horizontal="left" vertical="center"/>
    </xf>
    <xf numFmtId="0" fontId="38" fillId="0" borderId="19" xfId="2" applyFont="1" applyBorder="1" applyAlignment="1">
      <alignment vertical="center"/>
    </xf>
    <xf numFmtId="0" fontId="38" fillId="0" borderId="1" xfId="2" applyFont="1" applyBorder="1" applyAlignment="1">
      <alignment vertical="center"/>
    </xf>
    <xf numFmtId="0" fontId="38" fillId="0" borderId="18" xfId="2" applyFont="1" applyBorder="1" applyAlignment="1">
      <alignment vertical="center"/>
    </xf>
    <xf numFmtId="0" fontId="38" fillId="0" borderId="5" xfId="2" applyFont="1" applyBorder="1" applyAlignment="1">
      <alignment vertical="center"/>
    </xf>
    <xf numFmtId="0" fontId="38" fillId="0" borderId="1" xfId="2" applyFont="1" applyAlignment="1">
      <alignment horizontal="left" vertical="center" wrapText="1"/>
    </xf>
    <xf numFmtId="0" fontId="0" fillId="0" borderId="1" xfId="2" applyFont="1" applyAlignment="1">
      <alignment vertical="center"/>
    </xf>
    <xf numFmtId="0" fontId="31" fillId="0" borderId="1" xfId="2"/>
    <xf numFmtId="0" fontId="0" fillId="0" borderId="1" xfId="2" applyFont="1" applyBorder="1" applyAlignment="1">
      <alignment vertical="center"/>
    </xf>
    <xf numFmtId="166" fontId="1" fillId="0" borderId="25" xfId="2" applyNumberFormat="1" applyFont="1" applyBorder="1" applyAlignment="1">
      <alignment vertical="center"/>
    </xf>
    <xf numFmtId="166" fontId="1" fillId="0" borderId="24" xfId="2" applyNumberFormat="1" applyFont="1" applyBorder="1" applyAlignment="1">
      <alignment vertical="center"/>
    </xf>
    <xf numFmtId="0" fontId="1" fillId="0" borderId="24" xfId="2" applyFont="1" applyBorder="1" applyAlignment="1">
      <alignment horizontal="center" vertical="center"/>
    </xf>
    <xf numFmtId="0" fontId="1" fillId="0" borderId="28" xfId="2" applyFont="1" applyBorder="1" applyAlignment="1">
      <alignment horizontal="left" vertical="center"/>
    </xf>
    <xf numFmtId="0" fontId="0" fillId="0" borderId="6" xfId="2" applyFont="1" applyBorder="1" applyAlignment="1" applyProtection="1">
      <alignment vertical="center"/>
      <protection locked="0"/>
    </xf>
    <xf numFmtId="166" fontId="1" fillId="0" borderId="19" xfId="2" applyNumberFormat="1" applyFont="1" applyBorder="1" applyAlignment="1">
      <alignment vertical="center"/>
    </xf>
    <xf numFmtId="166" fontId="1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horizontal="center" vertical="center"/>
    </xf>
    <xf numFmtId="0" fontId="6" fillId="0" borderId="1" xfId="2" applyFont="1" applyAlignment="1"/>
    <xf numFmtId="4" fontId="6" fillId="0" borderId="1" xfId="2" applyNumberFormat="1" applyFont="1" applyAlignment="1">
      <alignment vertical="center"/>
    </xf>
    <xf numFmtId="0" fontId="6" fillId="0" borderId="1" xfId="2" applyFont="1" applyAlignment="1">
      <alignment horizontal="left"/>
    </xf>
    <xf numFmtId="0" fontId="6" fillId="0" borderId="1" xfId="2" applyFont="1" applyAlignment="1">
      <alignment horizontal="center"/>
    </xf>
    <xf numFmtId="166" fontId="6" fillId="0" borderId="19" xfId="2" applyNumberFormat="1" applyFont="1" applyBorder="1" applyAlignment="1"/>
    <xf numFmtId="0" fontId="6" fillId="0" borderId="1" xfId="2" applyFont="1" applyBorder="1" applyAlignment="1"/>
    <xf numFmtId="166" fontId="6" fillId="0" borderId="1" xfId="2" applyNumberFormat="1" applyFont="1" applyBorder="1" applyAlignment="1"/>
    <xf numFmtId="0" fontId="6" fillId="0" borderId="18" xfId="2" applyFont="1" applyBorder="1" applyAlignment="1"/>
    <xf numFmtId="0" fontId="6" fillId="0" borderId="6" xfId="2" applyFont="1" applyBorder="1" applyAlignment="1"/>
    <xf numFmtId="0" fontId="7" fillId="0" borderId="1" xfId="2" applyFont="1" applyBorder="1" applyAlignment="1">
      <alignment horizontal="left"/>
    </xf>
    <xf numFmtId="0" fontId="6" fillId="0" borderId="5" xfId="2" applyFont="1" applyBorder="1" applyAlignment="1"/>
    <xf numFmtId="0" fontId="5" fillId="0" borderId="1" xfId="2" applyFont="1" applyBorder="1" applyAlignment="1">
      <alignment horizontal="left"/>
    </xf>
    <xf numFmtId="167" fontId="28" fillId="0" borderId="28" xfId="2" applyNumberFormat="1" applyFont="1" applyBorder="1" applyAlignment="1" applyProtection="1">
      <alignment vertical="center"/>
      <protection locked="0"/>
    </xf>
    <xf numFmtId="0" fontId="28" fillId="0" borderId="28" xfId="2" applyFont="1" applyBorder="1" applyAlignment="1" applyProtection="1">
      <alignment horizontal="center" vertical="center" wrapText="1"/>
      <protection locked="0"/>
    </xf>
    <xf numFmtId="49" fontId="28" fillId="0" borderId="28" xfId="2" applyNumberFormat="1" applyFont="1" applyBorder="1" applyAlignment="1" applyProtection="1">
      <alignment horizontal="left" vertical="center" wrapText="1"/>
      <protection locked="0"/>
    </xf>
    <xf numFmtId="0" fontId="28" fillId="0" borderId="28" xfId="2" applyFont="1" applyBorder="1" applyAlignment="1" applyProtection="1">
      <alignment horizontal="center" vertical="center"/>
      <protection locked="0"/>
    </xf>
    <xf numFmtId="4" fontId="27" fillId="0" borderId="1" xfId="2" applyNumberFormat="1" applyFont="1" applyAlignment="1">
      <alignment vertical="center"/>
    </xf>
    <xf numFmtId="166" fontId="26" fillId="0" borderId="17" xfId="2" applyNumberFormat="1" applyFont="1" applyBorder="1" applyAlignment="1"/>
    <xf numFmtId="166" fontId="26" fillId="0" borderId="16" xfId="2" applyNumberFormat="1" applyFont="1" applyBorder="1" applyAlignment="1"/>
    <xf numFmtId="0" fontId="19" fillId="0" borderId="1" xfId="2" applyFont="1" applyBorder="1" applyAlignment="1">
      <alignment horizontal="left" vertical="center"/>
    </xf>
    <xf numFmtId="0" fontId="14" fillId="0" borderId="22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center" vertical="center" wrapText="1"/>
    </xf>
    <xf numFmtId="0" fontId="0" fillId="0" borderId="6" xfId="2" applyFont="1" applyBorder="1" applyAlignment="1">
      <alignment horizontal="center" vertical="center" wrapText="1"/>
    </xf>
    <xf numFmtId="0" fontId="2" fillId="5" borderId="21" xfId="2" applyFont="1" applyFill="1" applyBorder="1" applyAlignment="1">
      <alignment horizontal="center" vertical="center" wrapText="1"/>
    </xf>
    <xf numFmtId="0" fontId="2" fillId="5" borderId="20" xfId="2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19" fillId="5" borderId="1" xfId="2" applyFont="1" applyFill="1" applyBorder="1" applyAlignment="1">
      <alignment horizontal="left" vertical="center"/>
    </xf>
    <xf numFmtId="0" fontId="14" fillId="0" borderId="28" xfId="2" applyFont="1" applyBorder="1" applyAlignment="1">
      <alignment horizontal="center" vertical="center"/>
    </xf>
    <xf numFmtId="0" fontId="0" fillId="0" borderId="28" xfId="2" applyFont="1" applyBorder="1" applyAlignment="1">
      <alignment vertical="center"/>
    </xf>
    <xf numFmtId="0" fontId="25" fillId="0" borderId="1" xfId="2" applyFont="1" applyBorder="1" applyAlignment="1">
      <alignment horizontal="left" vertical="center"/>
    </xf>
    <xf numFmtId="0" fontId="7" fillId="0" borderId="1" xfId="2" applyFont="1" applyAlignment="1">
      <alignment vertical="center"/>
    </xf>
    <xf numFmtId="0" fontId="7" fillId="0" borderId="6" xfId="2" applyFont="1" applyBorder="1" applyAlignment="1">
      <alignment vertical="center"/>
    </xf>
    <xf numFmtId="0" fontId="7" fillId="0" borderId="1" xfId="2" applyFont="1" applyBorder="1" applyAlignment="1">
      <alignment vertical="center"/>
    </xf>
    <xf numFmtId="0" fontId="7" fillId="0" borderId="1" xfId="2" applyFont="1" applyBorder="1" applyAlignment="1">
      <alignment horizontal="left" vertical="center"/>
    </xf>
    <xf numFmtId="0" fontId="7" fillId="0" borderId="5" xfId="2" applyFont="1" applyBorder="1" applyAlignment="1">
      <alignment vertical="center"/>
    </xf>
    <xf numFmtId="0" fontId="5" fillId="0" borderId="1" xfId="2" applyFont="1" applyAlignment="1">
      <alignment vertical="center"/>
    </xf>
    <xf numFmtId="0" fontId="5" fillId="0" borderId="6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" xfId="2" applyFont="1" applyBorder="1" applyAlignment="1">
      <alignment horizontal="left" vertical="center"/>
    </xf>
    <xf numFmtId="0" fontId="5" fillId="0" borderId="5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0" fillId="0" borderId="24" xfId="2" applyFont="1" applyBorder="1" applyAlignment="1">
      <alignment vertical="center"/>
    </xf>
    <xf numFmtId="0" fontId="40" fillId="0" borderId="24" xfId="2" applyFont="1" applyBorder="1" applyAlignment="1">
      <alignment horizontal="left" vertical="center"/>
    </xf>
    <xf numFmtId="0" fontId="40" fillId="0" borderId="23" xfId="2" applyFont="1" applyBorder="1" applyAlignment="1">
      <alignment horizontal="left" vertical="center"/>
    </xf>
    <xf numFmtId="0" fontId="31" fillId="0" borderId="19" xfId="2" applyBorder="1"/>
    <xf numFmtId="0" fontId="31" fillId="0" borderId="18" xfId="2" applyBorder="1"/>
    <xf numFmtId="0" fontId="0" fillId="0" borderId="17" xfId="2" applyFont="1" applyBorder="1" applyAlignment="1">
      <alignment vertical="center"/>
    </xf>
    <xf numFmtId="0" fontId="41" fillId="0" borderId="15" xfId="2" applyFont="1" applyBorder="1" applyAlignment="1">
      <alignment horizontal="left" vertical="center"/>
    </xf>
    <xf numFmtId="0" fontId="3" fillId="5" borderId="10" xfId="2" applyFont="1" applyFill="1" applyBorder="1" applyAlignment="1">
      <alignment horizontal="center" vertical="center"/>
    </xf>
    <xf numFmtId="0" fontId="3" fillId="5" borderId="10" xfId="2" applyFont="1" applyFill="1" applyBorder="1" applyAlignment="1">
      <alignment horizontal="right" vertical="center"/>
    </xf>
    <xf numFmtId="0" fontId="3" fillId="5" borderId="9" xfId="2" applyFont="1" applyFill="1" applyBorder="1" applyAlignment="1">
      <alignment horizontal="left" vertical="center"/>
    </xf>
    <xf numFmtId="0" fontId="1" fillId="0" borderId="1" xfId="2" applyFont="1" applyBorder="1" applyAlignment="1">
      <alignment horizontal="right" vertical="center"/>
    </xf>
    <xf numFmtId="164" fontId="1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horizontal="left" vertical="center"/>
    </xf>
    <xf numFmtId="0" fontId="15" fillId="0" borderId="1" xfId="2" applyFont="1" applyBorder="1" applyAlignment="1">
      <alignment horizontal="left" vertical="center"/>
    </xf>
    <xf numFmtId="0" fontId="42" fillId="0" borderId="1" xfId="2" applyFont="1" applyBorder="1" applyAlignment="1">
      <alignment horizontal="left" vertical="center"/>
    </xf>
    <xf numFmtId="0" fontId="9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top"/>
    </xf>
    <xf numFmtId="0" fontId="12" fillId="0" borderId="1" xfId="2" applyFont="1" applyAlignment="1">
      <alignment horizontal="left" vertical="center"/>
    </xf>
    <xf numFmtId="0" fontId="11" fillId="2" borderId="1" xfId="4" applyFont="1" applyFill="1" applyAlignment="1" applyProtection="1">
      <alignment vertical="center"/>
    </xf>
    <xf numFmtId="0" fontId="9" fillId="2" borderId="1" xfId="2" applyFont="1" applyFill="1" applyAlignment="1" applyProtection="1">
      <alignment vertical="center"/>
    </xf>
    <xf numFmtId="0" fontId="10" fillId="2" borderId="1" xfId="2" applyFont="1" applyFill="1" applyAlignment="1" applyProtection="1">
      <alignment horizontal="left" vertical="center"/>
    </xf>
    <xf numFmtId="0" fontId="0" fillId="0" borderId="1" xfId="2" applyFont="1" applyAlignment="1">
      <alignment vertical="center"/>
    </xf>
    <xf numFmtId="0" fontId="31" fillId="0" borderId="1" xfId="2"/>
    <xf numFmtId="0" fontId="0" fillId="0" borderId="1" xfId="2" applyFont="1" applyBorder="1" applyAlignment="1">
      <alignment vertical="center"/>
    </xf>
    <xf numFmtId="0" fontId="12" fillId="0" borderId="1" xfId="2" applyFont="1" applyAlignment="1">
      <alignment horizontal="left" vertical="center"/>
    </xf>
    <xf numFmtId="0" fontId="13" fillId="0" borderId="1" xfId="2" applyFont="1" applyBorder="1" applyAlignment="1">
      <alignment horizontal="left" vertical="center"/>
    </xf>
    <xf numFmtId="0" fontId="14" fillId="0" borderId="1" xfId="2" applyFont="1" applyBorder="1" applyAlignment="1">
      <alignment horizontal="left" vertical="center"/>
    </xf>
    <xf numFmtId="165" fontId="2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4" fontId="1" fillId="0" borderId="1" xfId="2" applyNumberFormat="1" applyFont="1" applyBorder="1" applyAlignment="1">
      <alignment vertical="center"/>
    </xf>
    <xf numFmtId="4" fontId="3" fillId="5" borderId="10" xfId="2" applyNumberFormat="1" applyFont="1" applyFill="1" applyBorder="1" applyAlignment="1">
      <alignment vertical="center"/>
    </xf>
    <xf numFmtId="0" fontId="0" fillId="5" borderId="1" xfId="2" applyFont="1" applyFill="1" applyBorder="1" applyAlignment="1">
      <alignment vertical="center"/>
    </xf>
    <xf numFmtId="4" fontId="19" fillId="0" borderId="1" xfId="2" applyNumberFormat="1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7" fillId="0" borderId="1" xfId="2" applyFont="1" applyBorder="1" applyAlignment="1">
      <alignment vertical="center"/>
    </xf>
    <xf numFmtId="4" fontId="0" fillId="0" borderId="28" xfId="2" applyNumberFormat="1" applyFont="1" applyBorder="1" applyAlignment="1" applyProtection="1">
      <alignment vertical="center"/>
      <protection locked="0"/>
    </xf>
    <xf numFmtId="4" fontId="7" fillId="0" borderId="24" xfId="2" applyNumberFormat="1" applyFont="1" applyBorder="1" applyAlignment="1">
      <alignment vertical="center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0" fillId="0" borderId="28" xfId="2" applyFont="1" applyBorder="1" applyAlignment="1" applyProtection="1">
      <alignment horizontal="left" vertical="center" wrapText="1"/>
      <protection locked="0"/>
    </xf>
    <xf numFmtId="0" fontId="0" fillId="0" borderId="1" xfId="2" applyFont="1" applyAlignment="1">
      <alignment vertical="center"/>
    </xf>
    <xf numFmtId="0" fontId="31" fillId="0" borderId="1" xfId="2"/>
    <xf numFmtId="0" fontId="0" fillId="0" borderId="1" xfId="2" applyFont="1" applyBorder="1" applyAlignment="1">
      <alignment vertical="center"/>
    </xf>
    <xf numFmtId="4" fontId="0" fillId="0" borderId="28" xfId="2" applyNumberFormat="1" applyFont="1" applyBorder="1" applyAlignment="1" applyProtection="1">
      <alignment vertical="center"/>
      <protection locked="0"/>
    </xf>
    <xf numFmtId="0" fontId="0" fillId="0" borderId="28" xfId="2" applyFont="1" applyBorder="1" applyAlignment="1" applyProtection="1">
      <alignment horizontal="left" vertical="center" wrapText="1"/>
      <protection locked="0"/>
    </xf>
    <xf numFmtId="0" fontId="0" fillId="5" borderId="1" xfId="2" applyFont="1" applyFill="1" applyBorder="1" applyAlignment="1">
      <alignment vertical="center"/>
    </xf>
    <xf numFmtId="4" fontId="5" fillId="0" borderId="1" xfId="2" applyNumberFormat="1" applyFont="1" applyAlignment="1"/>
    <xf numFmtId="0" fontId="5" fillId="0" borderId="1" xfId="2" applyFont="1" applyAlignment="1">
      <alignment horizontal="left"/>
    </xf>
    <xf numFmtId="4" fontId="7" fillId="0" borderId="1" xfId="2" applyNumberFormat="1" applyFont="1" applyAlignment="1"/>
    <xf numFmtId="0" fontId="7" fillId="0" borderId="1" xfId="2" applyFont="1" applyAlignment="1">
      <alignment horizontal="left"/>
    </xf>
    <xf numFmtId="4" fontId="19" fillId="0" borderId="1" xfId="2" applyNumberFormat="1" applyFont="1" applyAlignment="1"/>
    <xf numFmtId="0" fontId="19" fillId="0" borderId="1" xfId="2" applyFont="1" applyAlignment="1">
      <alignment horizontal="left" vertical="center"/>
    </xf>
    <xf numFmtId="0" fontId="2" fillId="0" borderId="1" xfId="2" applyFont="1" applyAlignment="1">
      <alignment horizontal="left" vertical="center"/>
    </xf>
    <xf numFmtId="0" fontId="14" fillId="0" borderId="1" xfId="2" applyFont="1" applyAlignment="1">
      <alignment horizontal="left" vertical="center"/>
    </xf>
    <xf numFmtId="165" fontId="2" fillId="0" borderId="1" xfId="2" applyNumberFormat="1" applyFont="1" applyAlignment="1">
      <alignment horizontal="left" vertical="center"/>
    </xf>
    <xf numFmtId="0" fontId="13" fillId="0" borderId="1" xfId="2" applyFont="1" applyAlignment="1">
      <alignment horizontal="left" vertical="center"/>
    </xf>
    <xf numFmtId="4" fontId="5" fillId="0" borderId="24" xfId="2" applyNumberFormat="1" applyFont="1" applyBorder="1" applyAlignment="1">
      <alignment vertical="center"/>
    </xf>
    <xf numFmtId="0" fontId="5" fillId="0" borderId="24" xfId="2" applyFont="1" applyBorder="1" applyAlignment="1">
      <alignment vertical="center"/>
    </xf>
    <xf numFmtId="0" fontId="5" fillId="0" borderId="24" xfId="2" applyFont="1" applyBorder="1" applyAlignment="1">
      <alignment horizontal="left" vertical="center"/>
    </xf>
    <xf numFmtId="0" fontId="7" fillId="0" borderId="24" xfId="2" applyFont="1" applyBorder="1" applyAlignment="1">
      <alignment vertical="center"/>
    </xf>
    <xf numFmtId="0" fontId="7" fillId="0" borderId="24" xfId="2" applyFont="1" applyBorder="1" applyAlignment="1">
      <alignment horizontal="left" vertical="center"/>
    </xf>
    <xf numFmtId="0" fontId="2" fillId="5" borderId="1" xfId="2" applyFont="1" applyFill="1" applyBorder="1" applyAlignment="1">
      <alignment horizontal="right" vertical="center"/>
    </xf>
    <xf numFmtId="0" fontId="2" fillId="5" borderId="1" xfId="2" applyFont="1" applyFill="1" applyBorder="1" applyAlignment="1">
      <alignment horizontal="left" vertical="center"/>
    </xf>
    <xf numFmtId="164" fontId="1" fillId="0" borderId="1" xfId="2" applyNumberFormat="1" applyFont="1" applyBorder="1" applyAlignment="1">
      <alignment horizontal="right" vertical="center"/>
    </xf>
    <xf numFmtId="0" fontId="29" fillId="2" borderId="1" xfId="4" applyFill="1" applyProtection="1"/>
    <xf numFmtId="0" fontId="33" fillId="2" borderId="1" xfId="4" applyFont="1" applyFill="1" applyAlignment="1" applyProtection="1">
      <alignment vertical="center"/>
    </xf>
    <xf numFmtId="166" fontId="43" fillId="0" borderId="25" xfId="2" applyNumberFormat="1" applyFont="1" applyBorder="1" applyAlignment="1">
      <alignment vertical="center"/>
    </xf>
    <xf numFmtId="166" fontId="43" fillId="0" borderId="24" xfId="2" applyNumberFormat="1" applyFont="1" applyBorder="1" applyAlignment="1">
      <alignment vertical="center"/>
    </xf>
    <xf numFmtId="0" fontId="43" fillId="0" borderId="24" xfId="2" applyFont="1" applyBorder="1" applyAlignment="1">
      <alignment horizontal="center" vertical="center"/>
    </xf>
    <xf numFmtId="0" fontId="43" fillId="0" borderId="28" xfId="2" applyFont="1" applyBorder="1" applyAlignment="1">
      <alignment horizontal="left" vertical="center"/>
    </xf>
    <xf numFmtId="166" fontId="43" fillId="0" borderId="19" xfId="2" applyNumberFormat="1" applyFont="1" applyBorder="1" applyAlignment="1">
      <alignment vertical="center"/>
    </xf>
    <xf numFmtId="166" fontId="43" fillId="0" borderId="1" xfId="2" applyNumberFormat="1" applyFont="1" applyBorder="1" applyAlignment="1">
      <alignment vertical="center"/>
    </xf>
    <xf numFmtId="0" fontId="43" fillId="0" borderId="1" xfId="2" applyFont="1" applyBorder="1" applyAlignment="1">
      <alignment horizontal="center" vertical="center"/>
    </xf>
    <xf numFmtId="0" fontId="44" fillId="0" borderId="1" xfId="2" applyFont="1" applyBorder="1" applyAlignment="1">
      <alignment horizontal="center" vertical="center"/>
    </xf>
    <xf numFmtId="0" fontId="44" fillId="0" borderId="28" xfId="2" applyFont="1" applyBorder="1" applyAlignment="1">
      <alignment horizontal="left" vertical="center"/>
    </xf>
    <xf numFmtId="0" fontId="44" fillId="0" borderId="5" xfId="2" applyFont="1" applyBorder="1" applyAlignment="1">
      <alignment vertical="center"/>
    </xf>
    <xf numFmtId="0" fontId="44" fillId="0" borderId="28" xfId="2" applyFont="1" applyBorder="1" applyAlignment="1" applyProtection="1">
      <alignment horizontal="left" vertical="center" wrapText="1"/>
      <protection locked="0"/>
    </xf>
    <xf numFmtId="4" fontId="44" fillId="0" borderId="28" xfId="2" applyNumberFormat="1" applyFont="1" applyBorder="1" applyAlignment="1" applyProtection="1">
      <alignment vertical="center"/>
      <protection locked="0"/>
    </xf>
    <xf numFmtId="167" fontId="44" fillId="0" borderId="28" xfId="2" applyNumberFormat="1" applyFont="1" applyBorder="1" applyAlignment="1" applyProtection="1">
      <alignment vertical="center"/>
      <protection locked="0"/>
    </xf>
    <xf numFmtId="0" fontId="44" fillId="0" borderId="28" xfId="2" applyFont="1" applyBorder="1" applyAlignment="1" applyProtection="1">
      <alignment horizontal="center" vertical="center" wrapText="1"/>
      <protection locked="0"/>
    </xf>
    <xf numFmtId="49" fontId="44" fillId="0" borderId="28" xfId="2" applyNumberFormat="1" applyFont="1" applyBorder="1" applyAlignment="1" applyProtection="1">
      <alignment horizontal="left" vertical="center" wrapText="1"/>
      <protection locked="0"/>
    </xf>
    <xf numFmtId="0" fontId="44" fillId="0" borderId="28" xfId="2" applyFont="1" applyBorder="1" applyAlignment="1" applyProtection="1">
      <alignment horizontal="center" vertical="center"/>
      <protection locked="0"/>
    </xf>
    <xf numFmtId="0" fontId="45" fillId="0" borderId="1" xfId="2" applyFont="1" applyAlignment="1"/>
    <xf numFmtId="4" fontId="45" fillId="0" borderId="1" xfId="2" applyNumberFormat="1" applyFont="1" applyAlignment="1">
      <alignment vertical="center"/>
    </xf>
    <xf numFmtId="0" fontId="45" fillId="0" borderId="1" xfId="2" applyFont="1" applyAlignment="1">
      <alignment horizontal="left"/>
    </xf>
    <xf numFmtId="0" fontId="45" fillId="0" borderId="1" xfId="2" applyFont="1" applyAlignment="1">
      <alignment horizontal="center"/>
    </xf>
    <xf numFmtId="166" fontId="45" fillId="0" borderId="19" xfId="2" applyNumberFormat="1" applyFont="1" applyBorder="1" applyAlignment="1"/>
    <xf numFmtId="0" fontId="45" fillId="0" borderId="1" xfId="2" applyFont="1" applyBorder="1" applyAlignment="1"/>
    <xf numFmtId="166" fontId="45" fillId="0" borderId="1" xfId="2" applyNumberFormat="1" applyFont="1" applyBorder="1" applyAlignment="1"/>
    <xf numFmtId="0" fontId="45" fillId="0" borderId="18" xfId="2" applyFont="1" applyBorder="1" applyAlignment="1"/>
    <xf numFmtId="0" fontId="45" fillId="0" borderId="5" xfId="2" applyFont="1" applyBorder="1" applyAlignment="1"/>
    <xf numFmtId="4" fontId="46" fillId="0" borderId="1" xfId="2" applyNumberFormat="1" applyFont="1" applyBorder="1" applyAlignment="1"/>
    <xf numFmtId="0" fontId="46" fillId="0" borderId="1" xfId="2" applyFont="1" applyBorder="1" applyAlignment="1">
      <alignment horizontal="left"/>
    </xf>
    <xf numFmtId="0" fontId="45" fillId="0" borderId="1" xfId="2" applyFont="1" applyBorder="1" applyAlignment="1">
      <alignment horizontal="left"/>
    </xf>
    <xf numFmtId="4" fontId="47" fillId="0" borderId="1" xfId="2" applyNumberFormat="1" applyFont="1" applyBorder="1" applyAlignment="1"/>
    <xf numFmtId="0" fontId="47" fillId="0" borderId="1" xfId="2" applyFont="1" applyBorder="1" applyAlignment="1">
      <alignment horizontal="left"/>
    </xf>
    <xf numFmtId="4" fontId="47" fillId="0" borderId="1" xfId="2" applyNumberFormat="1" applyFont="1" applyAlignment="1"/>
    <xf numFmtId="0" fontId="47" fillId="0" borderId="1" xfId="2" applyFont="1" applyAlignment="1">
      <alignment horizontal="left"/>
    </xf>
    <xf numFmtId="4" fontId="46" fillId="0" borderId="1" xfId="2" applyNumberFormat="1" applyFont="1" applyAlignment="1"/>
    <xf numFmtId="0" fontId="46" fillId="0" borderId="1" xfId="2" applyFont="1" applyAlignment="1">
      <alignment horizontal="left"/>
    </xf>
    <xf numFmtId="4" fontId="48" fillId="0" borderId="1" xfId="2" applyNumberFormat="1" applyFont="1" applyAlignment="1">
      <alignment vertical="center"/>
    </xf>
    <xf numFmtId="166" fontId="49" fillId="0" borderId="17" xfId="2" applyNumberFormat="1" applyFont="1" applyBorder="1" applyAlignment="1"/>
    <xf numFmtId="166" fontId="49" fillId="0" borderId="16" xfId="2" applyNumberFormat="1" applyFont="1" applyBorder="1" applyAlignment="1"/>
    <xf numFmtId="4" fontId="50" fillId="0" borderId="1" xfId="2" applyNumberFormat="1" applyFont="1" applyAlignment="1"/>
    <xf numFmtId="0" fontId="50" fillId="0" borderId="1" xfId="2" applyFont="1" applyAlignment="1">
      <alignment horizontal="left" vertical="center"/>
    </xf>
    <xf numFmtId="0" fontId="51" fillId="0" borderId="22" xfId="2" applyFont="1" applyBorder="1" applyAlignment="1">
      <alignment horizontal="center" vertical="center" wrapText="1"/>
    </xf>
    <xf numFmtId="0" fontId="51" fillId="0" borderId="21" xfId="2" applyFont="1" applyBorder="1" applyAlignment="1">
      <alignment horizontal="center" vertical="center" wrapText="1"/>
    </xf>
    <xf numFmtId="0" fontId="51" fillId="0" borderId="20" xfId="2" applyFont="1" applyBorder="1" applyAlignment="1">
      <alignment horizontal="center" vertical="center" wrapText="1"/>
    </xf>
    <xf numFmtId="0" fontId="52" fillId="5" borderId="22" xfId="2" applyFont="1" applyFill="1" applyBorder="1" applyAlignment="1">
      <alignment horizontal="center" vertical="center" wrapText="1"/>
    </xf>
    <xf numFmtId="0" fontId="52" fillId="5" borderId="21" xfId="2" applyFont="1" applyFill="1" applyBorder="1" applyAlignment="1">
      <alignment horizontal="center" vertical="center" wrapText="1"/>
    </xf>
    <xf numFmtId="0" fontId="53" fillId="5" borderId="21" xfId="2" applyFont="1" applyFill="1" applyBorder="1" applyAlignment="1">
      <alignment horizontal="center" vertical="center" wrapText="1"/>
    </xf>
    <xf numFmtId="0" fontId="52" fillId="5" borderId="20" xfId="2" applyFont="1" applyFill="1" applyBorder="1" applyAlignment="1">
      <alignment horizontal="center" vertical="center" wrapText="1"/>
    </xf>
    <xf numFmtId="0" fontId="52" fillId="0" borderId="1" xfId="2" applyFont="1" applyAlignment="1">
      <alignment horizontal="left" vertical="center"/>
    </xf>
    <xf numFmtId="0" fontId="51" fillId="0" borderId="1" xfId="2" applyFont="1" applyAlignment="1">
      <alignment horizontal="left" vertical="center"/>
    </xf>
    <xf numFmtId="165" fontId="52" fillId="0" borderId="1" xfId="2" applyNumberFormat="1" applyFont="1" applyAlignment="1">
      <alignment horizontal="left" vertical="center"/>
    </xf>
    <xf numFmtId="0" fontId="55" fillId="0" borderId="1" xfId="2" applyFont="1" applyAlignment="1">
      <alignment horizontal="left" vertical="center"/>
    </xf>
    <xf numFmtId="0" fontId="46" fillId="0" borderId="1" xfId="2" applyFont="1" applyAlignment="1">
      <alignment vertical="center"/>
    </xf>
    <xf numFmtId="0" fontId="46" fillId="0" borderId="6" xfId="2" applyFont="1" applyBorder="1" applyAlignment="1">
      <alignment vertical="center"/>
    </xf>
    <xf numFmtId="4" fontId="46" fillId="0" borderId="24" xfId="2" applyNumberFormat="1" applyFont="1" applyBorder="1" applyAlignment="1">
      <alignment vertical="center"/>
    </xf>
    <xf numFmtId="0" fontId="46" fillId="0" borderId="24" xfId="2" applyFont="1" applyBorder="1" applyAlignment="1">
      <alignment vertical="center"/>
    </xf>
    <xf numFmtId="0" fontId="46" fillId="0" borderId="24" xfId="2" applyFont="1" applyBorder="1" applyAlignment="1">
      <alignment horizontal="left" vertical="center"/>
    </xf>
    <xf numFmtId="0" fontId="46" fillId="0" borderId="1" xfId="2" applyFont="1" applyBorder="1" applyAlignment="1">
      <alignment vertical="center"/>
    </xf>
    <xf numFmtId="0" fontId="46" fillId="0" borderId="5" xfId="2" applyFont="1" applyBorder="1" applyAlignment="1">
      <alignment vertical="center"/>
    </xf>
    <xf numFmtId="0" fontId="47" fillId="0" borderId="1" xfId="2" applyFont="1" applyAlignment="1">
      <alignment vertical="center"/>
    </xf>
    <xf numFmtId="0" fontId="47" fillId="0" borderId="6" xfId="2" applyFont="1" applyBorder="1" applyAlignment="1">
      <alignment vertical="center"/>
    </xf>
    <xf numFmtId="4" fontId="47" fillId="0" borderId="24" xfId="2" applyNumberFormat="1" applyFont="1" applyBorder="1" applyAlignment="1">
      <alignment vertical="center"/>
    </xf>
    <xf numFmtId="0" fontId="47" fillId="0" borderId="24" xfId="2" applyFont="1" applyBorder="1" applyAlignment="1">
      <alignment vertical="center"/>
    </xf>
    <xf numFmtId="0" fontId="47" fillId="0" borderId="24" xfId="2" applyFont="1" applyBorder="1" applyAlignment="1">
      <alignment horizontal="left" vertical="center"/>
    </xf>
    <xf numFmtId="0" fontId="47" fillId="0" borderId="1" xfId="2" applyFont="1" applyBorder="1" applyAlignment="1">
      <alignment vertical="center"/>
    </xf>
    <xf numFmtId="0" fontId="47" fillId="0" borderId="5" xfId="2" applyFont="1" applyBorder="1" applyAlignment="1">
      <alignment vertical="center"/>
    </xf>
    <xf numFmtId="4" fontId="50" fillId="0" borderId="1" xfId="2" applyNumberFormat="1" applyFont="1" applyBorder="1" applyAlignment="1">
      <alignment vertical="center"/>
    </xf>
    <xf numFmtId="0" fontId="56" fillId="0" borderId="1" xfId="2" applyFont="1" applyBorder="1" applyAlignment="1">
      <alignment horizontal="left" vertical="center"/>
    </xf>
    <xf numFmtId="0" fontId="52" fillId="5" borderId="1" xfId="2" applyFont="1" applyFill="1" applyBorder="1" applyAlignment="1">
      <alignment horizontal="right" vertical="center"/>
    </xf>
    <xf numFmtId="0" fontId="52" fillId="5" borderId="1" xfId="2" applyFont="1" applyFill="1" applyBorder="1" applyAlignment="1">
      <alignment horizontal="left" vertical="center"/>
    </xf>
    <xf numFmtId="0" fontId="52" fillId="0" borderId="1" xfId="2" applyFont="1" applyBorder="1" applyAlignment="1">
      <alignment horizontal="left" vertical="center"/>
    </xf>
    <xf numFmtId="0" fontId="51" fillId="0" borderId="1" xfId="2" applyFont="1" applyBorder="1" applyAlignment="1">
      <alignment horizontal="left" vertical="center"/>
    </xf>
    <xf numFmtId="165" fontId="52" fillId="0" borderId="1" xfId="2" applyNumberFormat="1" applyFont="1" applyBorder="1" applyAlignment="1">
      <alignment horizontal="left" vertical="center"/>
    </xf>
    <xf numFmtId="0" fontId="55" fillId="0" borderId="1" xfId="2" applyFont="1" applyBorder="1" applyAlignment="1">
      <alignment horizontal="left" vertical="center"/>
    </xf>
    <xf numFmtId="4" fontId="54" fillId="5" borderId="10" xfId="2" applyNumberFormat="1" applyFont="1" applyFill="1" applyBorder="1" applyAlignment="1">
      <alignment vertical="center"/>
    </xf>
    <xf numFmtId="0" fontId="54" fillId="5" borderId="10" xfId="2" applyFont="1" applyFill="1" applyBorder="1" applyAlignment="1">
      <alignment horizontal="center" vertical="center"/>
    </xf>
    <xf numFmtId="0" fontId="54" fillId="5" borderId="10" xfId="2" applyFont="1" applyFill="1" applyBorder="1" applyAlignment="1">
      <alignment horizontal="right" vertical="center"/>
    </xf>
    <xf numFmtId="0" fontId="54" fillId="5" borderId="9" xfId="2" applyFont="1" applyFill="1" applyBorder="1" applyAlignment="1">
      <alignment horizontal="left" vertical="center"/>
    </xf>
    <xf numFmtId="4" fontId="43" fillId="0" borderId="1" xfId="2" applyNumberFormat="1" applyFont="1" applyBorder="1" applyAlignment="1">
      <alignment vertical="center"/>
    </xf>
    <xf numFmtId="164" fontId="43" fillId="0" borderId="1" xfId="2" applyNumberFormat="1" applyFont="1" applyBorder="1" applyAlignment="1">
      <alignment horizontal="right" vertical="center"/>
    </xf>
    <xf numFmtId="0" fontId="43" fillId="0" borderId="1" xfId="2" applyFont="1" applyBorder="1" applyAlignment="1">
      <alignment horizontal="left" vertical="center"/>
    </xf>
    <xf numFmtId="0" fontId="43" fillId="0" borderId="1" xfId="2" applyFont="1" applyBorder="1" applyAlignment="1">
      <alignment horizontal="right" vertical="center"/>
    </xf>
    <xf numFmtId="0" fontId="57" fillId="0" borderId="1" xfId="2" applyFont="1" applyBorder="1" applyAlignment="1">
      <alignment horizontal="left" vertical="center"/>
    </xf>
    <xf numFmtId="0" fontId="58" fillId="0" borderId="1" xfId="2" applyFont="1" applyAlignment="1">
      <alignment horizontal="left" vertical="center"/>
    </xf>
    <xf numFmtId="0" fontId="59" fillId="2" borderId="1" xfId="5" applyFill="1" applyProtection="1"/>
    <xf numFmtId="0" fontId="60" fillId="2" borderId="1" xfId="5" applyFont="1" applyFill="1" applyAlignment="1" applyProtection="1">
      <alignment vertical="center"/>
    </xf>
    <xf numFmtId="0" fontId="61" fillId="2" borderId="1" xfId="2" applyFont="1" applyFill="1" applyAlignment="1" applyProtection="1">
      <alignment horizontal="left" vertical="center"/>
    </xf>
    <xf numFmtId="0" fontId="62" fillId="2" borderId="1" xfId="2" applyFont="1" applyFill="1" applyAlignment="1" applyProtection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5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/>
    </xf>
    <xf numFmtId="0" fontId="14" fillId="0" borderId="1" xfId="2" applyFont="1" applyAlignment="1">
      <alignment horizontal="left" vertical="center" wrapText="1"/>
    </xf>
    <xf numFmtId="0" fontId="14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0" fontId="0" fillId="0" borderId="1" xfId="2" applyFont="1" applyAlignment="1">
      <alignment vertical="center"/>
    </xf>
    <xf numFmtId="0" fontId="33" fillId="2" borderId="1" xfId="4" applyFont="1" applyFill="1" applyAlignment="1" applyProtection="1">
      <alignment vertical="center"/>
    </xf>
    <xf numFmtId="0" fontId="12" fillId="3" borderId="1" xfId="2" applyFont="1" applyFill="1" applyAlignment="1">
      <alignment horizontal="center" vertical="center"/>
    </xf>
    <xf numFmtId="0" fontId="31" fillId="0" borderId="1" xfId="2"/>
    <xf numFmtId="0" fontId="14" fillId="0" borderId="1" xfId="2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vertical="center"/>
    </xf>
    <xf numFmtId="0" fontId="51" fillId="0" borderId="1" xfId="2" applyFont="1" applyAlignment="1">
      <alignment horizontal="left" vertical="center" wrapText="1"/>
    </xf>
    <xf numFmtId="0" fontId="51" fillId="0" borderId="1" xfId="2" applyFont="1" applyAlignment="1">
      <alignment horizontal="left" vertical="center"/>
    </xf>
    <xf numFmtId="0" fontId="54" fillId="0" borderId="1" xfId="2" applyFont="1" applyAlignment="1">
      <alignment horizontal="left" vertical="center" wrapText="1"/>
    </xf>
    <xf numFmtId="0" fontId="60" fillId="2" borderId="1" xfId="5" applyFont="1" applyFill="1" applyAlignment="1" applyProtection="1">
      <alignment vertical="center"/>
    </xf>
    <xf numFmtId="0" fontId="58" fillId="3" borderId="1" xfId="2" applyFont="1" applyFill="1" applyAlignment="1">
      <alignment horizontal="center" vertical="center"/>
    </xf>
    <xf numFmtId="0" fontId="51" fillId="0" borderId="1" xfId="2" applyFont="1" applyBorder="1" applyAlignment="1">
      <alignment horizontal="left" vertical="center" wrapText="1"/>
    </xf>
    <xf numFmtId="0" fontId="51" fillId="0" borderId="1" xfId="2" applyFont="1" applyBorder="1" applyAlignment="1">
      <alignment horizontal="left" vertical="center"/>
    </xf>
    <xf numFmtId="0" fontId="54" fillId="0" borderId="1" xfId="2" applyFont="1" applyBorder="1" applyAlignment="1">
      <alignment horizontal="left" vertical="center" wrapText="1"/>
    </xf>
    <xf numFmtId="0" fontId="52" fillId="0" borderId="1" xfId="2" applyFont="1" applyBorder="1" applyAlignment="1">
      <alignment horizontal="left" vertical="center" wrapText="1"/>
    </xf>
    <xf numFmtId="0" fontId="12" fillId="0" borderId="1" xfId="2" applyFont="1" applyAlignment="1">
      <alignment horizontal="center" vertical="center"/>
    </xf>
    <xf numFmtId="0" fontId="12" fillId="0" borderId="1" xfId="2" applyFont="1" applyAlignment="1">
      <alignment horizontal="left" vertical="center"/>
    </xf>
    <xf numFmtId="0" fontId="13" fillId="0" borderId="1" xfId="2" applyFont="1" applyBorder="1" applyAlignment="1">
      <alignment horizontal="center" vertical="center"/>
    </xf>
    <xf numFmtId="0" fontId="13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top" wrapText="1"/>
    </xf>
    <xf numFmtId="165" fontId="2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4" fontId="9" fillId="0" borderId="1" xfId="2" applyNumberFormat="1" applyFont="1" applyBorder="1" applyAlignment="1">
      <alignment vertical="center"/>
    </xf>
    <xf numFmtId="4" fontId="15" fillId="0" borderId="1" xfId="2" applyNumberFormat="1" applyFont="1" applyBorder="1" applyAlignment="1">
      <alignment vertical="center"/>
    </xf>
    <xf numFmtId="4" fontId="1" fillId="0" borderId="1" xfId="2" applyNumberFormat="1" applyFont="1" applyBorder="1" applyAlignment="1">
      <alignment vertical="center"/>
    </xf>
    <xf numFmtId="4" fontId="3" fillId="5" borderId="10" xfId="2" applyNumberFormat="1" applyFont="1" applyFill="1" applyBorder="1" applyAlignment="1">
      <alignment vertical="center"/>
    </xf>
    <xf numFmtId="4" fontId="3" fillId="5" borderId="11" xfId="2" applyNumberFormat="1" applyFont="1" applyFill="1" applyBorder="1" applyAlignment="1">
      <alignment vertical="center"/>
    </xf>
    <xf numFmtId="0" fontId="2" fillId="5" borderId="1" xfId="2" applyFont="1" applyFill="1" applyBorder="1" applyAlignment="1">
      <alignment horizontal="center" vertical="center"/>
    </xf>
    <xf numFmtId="0" fontId="0" fillId="5" borderId="1" xfId="2" applyFont="1" applyFill="1" applyBorder="1" applyAlignment="1">
      <alignment vertical="center"/>
    </xf>
    <xf numFmtId="4" fontId="19" fillId="0" borderId="1" xfId="2" applyNumberFormat="1" applyFont="1" applyBorder="1" applyAlignment="1">
      <alignment vertical="center"/>
    </xf>
    <xf numFmtId="4" fontId="25" fillId="0" borderId="1" xfId="2" applyNumberFormat="1" applyFont="1" applyBorder="1" applyAlignment="1">
      <alignment vertical="center"/>
    </xf>
    <xf numFmtId="4" fontId="5" fillId="0" borderId="1" xfId="2" applyNumberFormat="1" applyFont="1" applyBorder="1" applyAlignment="1">
      <alignment vertical="center"/>
    </xf>
    <xf numFmtId="0" fontId="5" fillId="0" borderId="1" xfId="2" applyFont="1" applyBorder="1" applyAlignment="1">
      <alignment vertical="center"/>
    </xf>
    <xf numFmtId="4" fontId="7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vertical="center"/>
    </xf>
    <xf numFmtId="0" fontId="28" fillId="0" borderId="28" xfId="2" applyFont="1" applyBorder="1" applyAlignment="1" applyProtection="1">
      <alignment horizontal="left" vertical="center" wrapText="1"/>
      <protection locked="0"/>
    </xf>
    <xf numFmtId="4" fontId="28" fillId="0" borderId="28" xfId="2" applyNumberFormat="1" applyFont="1" applyBorder="1" applyAlignment="1" applyProtection="1">
      <alignment vertical="center"/>
      <protection locked="0"/>
    </xf>
    <xf numFmtId="4" fontId="0" fillId="0" borderId="28" xfId="2" applyNumberFormat="1" applyFont="1" applyBorder="1" applyAlignment="1" applyProtection="1">
      <alignment vertical="center"/>
      <protection locked="0"/>
    </xf>
    <xf numFmtId="4" fontId="39" fillId="0" borderId="1" xfId="2" applyNumberFormat="1" applyFont="1" applyBorder="1" applyAlignment="1">
      <alignment vertical="center"/>
    </xf>
    <xf numFmtId="4" fontId="19" fillId="5" borderId="1" xfId="2" applyNumberFormat="1" applyFont="1" applyFill="1" applyBorder="1" applyAlignment="1">
      <alignment vertical="center"/>
    </xf>
    <xf numFmtId="4" fontId="7" fillId="0" borderId="24" xfId="2" applyNumberFormat="1" applyFont="1" applyBorder="1" applyAlignment="1"/>
    <xf numFmtId="4" fontId="7" fillId="0" borderId="24" xfId="2" applyNumberFormat="1" applyFont="1" applyBorder="1" applyAlignment="1">
      <alignment vertical="center"/>
    </xf>
    <xf numFmtId="4" fontId="7" fillId="0" borderId="21" xfId="2" applyNumberFormat="1" applyFont="1" applyBorder="1" applyAlignment="1"/>
    <xf numFmtId="4" fontId="7" fillId="0" borderId="21" xfId="2" applyNumberFormat="1" applyFont="1" applyBorder="1" applyAlignment="1">
      <alignment vertical="center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0" fillId="0" borderId="28" xfId="2" applyFont="1" applyBorder="1" applyAlignment="1" applyProtection="1">
      <alignment horizontal="left" vertical="center" wrapText="1"/>
      <protection locked="0"/>
    </xf>
    <xf numFmtId="4" fontId="5" fillId="0" borderId="16" xfId="2" applyNumberFormat="1" applyFont="1" applyBorder="1" applyAlignment="1"/>
    <xf numFmtId="4" fontId="5" fillId="0" borderId="16" xfId="2" applyNumberFormat="1" applyFont="1" applyBorder="1" applyAlignment="1">
      <alignment vertical="center"/>
    </xf>
    <xf numFmtId="4" fontId="19" fillId="0" borderId="16" xfId="2" applyNumberFormat="1" applyFont="1" applyBorder="1" applyAlignment="1"/>
    <xf numFmtId="4" fontId="3" fillId="0" borderId="16" xfId="2" applyNumberFormat="1" applyFont="1" applyBorder="1" applyAlignment="1">
      <alignment vertical="center"/>
    </xf>
    <xf numFmtId="4" fontId="5" fillId="0" borderId="1" xfId="2" applyNumberFormat="1" applyFont="1" applyBorder="1" applyAlignment="1"/>
    <xf numFmtId="0" fontId="11" fillId="2" borderId="1" xfId="4" applyFont="1" applyFill="1" applyAlignment="1" applyProtection="1">
      <alignment horizontal="center" vertical="center"/>
    </xf>
  </cellXfs>
  <cellStyles count="6">
    <cellStyle name="Hypertextový odkaz" xfId="1" builtinId="8"/>
    <cellStyle name="Hypertextový odkaz 2" xfId="3"/>
    <cellStyle name="Hypertextový odkaz 3" xfId="4"/>
    <cellStyle name="Hypertextový odkaz 4" xfId="5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AL%20rozpo&#269;ty%20ostatn&#237;/09052018%20-%20VALDICE-modernizace%20tepeln&#233;ho%20hospod&#225;&#345;stv&#237;%20-%20E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AL%20rozpo&#269;ty%20ostatn&#237;/Valdice%20-%20Modernizace%20tepeln&#233;ho%20hospod&#225;&#345;stv&#237;(3)-SO04%20Kuchy&#32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04 - Kuchyně obj. 41"/>
    </sheetNames>
    <sheetDataSet>
      <sheetData sheetId="0">
        <row r="6">
          <cell r="K6" t="str">
            <v>D 1.1 - Architektonicko-stavební řešení, VALDICE-modernizace tepelného hospodářství - EED</v>
          </cell>
        </row>
        <row r="8">
          <cell r="AN8" t="str">
            <v>10. 5. 2018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  <row r="16">
          <cell r="AN16">
            <v>0</v>
          </cell>
        </row>
        <row r="17">
          <cell r="E17" t="str">
            <v xml:space="preserve"> </v>
          </cell>
          <cell r="AN17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04 - Kuchyně"/>
    </sheetNames>
    <sheetDataSet>
      <sheetData sheetId="0">
        <row r="6">
          <cell r="K6" t="str">
            <v>Modernizace tepelného hospodářství</v>
          </cell>
        </row>
        <row r="8">
          <cell r="AN8" t="str">
            <v>10. 5. 2018</v>
          </cell>
        </row>
        <row r="10">
          <cell r="AN10">
            <v>0</v>
          </cell>
        </row>
        <row r="11">
          <cell r="E11" t="str">
            <v xml:space="preserve"> </v>
          </cell>
          <cell r="AN11">
            <v>0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  <row r="16">
          <cell r="AN16">
            <v>0</v>
          </cell>
        </row>
        <row r="17">
          <cell r="E17" t="str">
            <v xml:space="preserve"> </v>
          </cell>
          <cell r="AN17">
            <v>0</v>
          </cell>
        </row>
        <row r="19">
          <cell r="AN19">
            <v>0</v>
          </cell>
        </row>
        <row r="20">
          <cell r="E20" t="str">
            <v xml:space="preserve"> </v>
          </cell>
          <cell r="AN20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topLeftCell="H1" workbookViewId="0">
      <pane ySplit="1" topLeftCell="A40" activePane="bottomLeft" state="frozen"/>
      <selection pane="bottomLeft" activeCell="AN53" sqref="AN53:AP5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7" width="2.6640625" customWidth="1"/>
    <col min="8" max="8" width="7.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6" t="s">
        <v>0</v>
      </c>
      <c r="B1" s="7"/>
      <c r="C1" s="7"/>
      <c r="D1" s="8" t="s">
        <v>1</v>
      </c>
      <c r="E1" s="7"/>
      <c r="F1" s="7"/>
      <c r="G1" s="7"/>
      <c r="H1" s="7"/>
      <c r="I1" s="7"/>
      <c r="J1" s="7"/>
      <c r="K1" s="9" t="s">
        <v>2</v>
      </c>
      <c r="L1" s="9"/>
      <c r="M1" s="9"/>
      <c r="N1" s="9"/>
      <c r="O1" s="9"/>
      <c r="P1" s="9"/>
      <c r="Q1" s="9"/>
      <c r="R1" s="9"/>
      <c r="S1" s="9"/>
      <c r="T1" s="7"/>
      <c r="U1" s="7"/>
      <c r="V1" s="7"/>
      <c r="W1" s="9" t="s">
        <v>3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10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2" t="s">
        <v>4</v>
      </c>
      <c r="BB1" s="12" t="s">
        <v>5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3" t="s">
        <v>6</v>
      </c>
      <c r="BU1" s="13" t="s">
        <v>6</v>
      </c>
      <c r="BV1" s="13" t="s">
        <v>7</v>
      </c>
    </row>
    <row r="2" spans="1:74" ht="36.950000000000003" customHeight="1" x14ac:dyDescent="0.3">
      <c r="AR2" s="378" t="s">
        <v>8</v>
      </c>
      <c r="AS2" s="379"/>
      <c r="AT2" s="379"/>
      <c r="AU2" s="379"/>
      <c r="AV2" s="379"/>
      <c r="AW2" s="379"/>
      <c r="AX2" s="379"/>
      <c r="AY2" s="379"/>
      <c r="AZ2" s="379"/>
      <c r="BA2" s="379"/>
      <c r="BB2" s="379"/>
      <c r="BC2" s="379"/>
      <c r="BD2" s="379"/>
      <c r="BE2" s="379"/>
      <c r="BS2" s="14" t="s">
        <v>9</v>
      </c>
      <c r="BT2" s="14" t="s">
        <v>10</v>
      </c>
    </row>
    <row r="3" spans="1:74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9</v>
      </c>
      <c r="BT3" s="14" t="s">
        <v>11</v>
      </c>
    </row>
    <row r="4" spans="1:74" ht="36.950000000000003" customHeight="1" x14ac:dyDescent="0.3">
      <c r="B4" s="18"/>
      <c r="C4" s="19"/>
      <c r="D4" s="20" t="s">
        <v>12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21"/>
      <c r="AS4" s="22" t="s">
        <v>13</v>
      </c>
      <c r="BS4" s="14" t="s">
        <v>14</v>
      </c>
    </row>
    <row r="5" spans="1:74" ht="14.45" customHeight="1" x14ac:dyDescent="0.3">
      <c r="B5" s="18"/>
      <c r="C5" s="19"/>
      <c r="D5" s="23" t="s">
        <v>15</v>
      </c>
      <c r="E5" s="19"/>
      <c r="F5" s="19"/>
      <c r="G5" s="19"/>
      <c r="H5" s="19"/>
      <c r="I5" s="19"/>
      <c r="J5" s="19"/>
      <c r="K5" s="384" t="s">
        <v>16</v>
      </c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5"/>
      <c r="AK5" s="385"/>
      <c r="AL5" s="385"/>
      <c r="AM5" s="385"/>
      <c r="AN5" s="385"/>
      <c r="AO5" s="385"/>
      <c r="AP5" s="19"/>
      <c r="AQ5" s="21"/>
      <c r="BS5" s="14" t="s">
        <v>9</v>
      </c>
    </row>
    <row r="6" spans="1:74" ht="36.950000000000003" customHeight="1" x14ac:dyDescent="0.3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386" t="s">
        <v>18</v>
      </c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  <c r="AC6" s="385"/>
      <c r="AD6" s="385"/>
      <c r="AE6" s="385"/>
      <c r="AF6" s="385"/>
      <c r="AG6" s="385"/>
      <c r="AH6" s="385"/>
      <c r="AI6" s="385"/>
      <c r="AJ6" s="385"/>
      <c r="AK6" s="385"/>
      <c r="AL6" s="385"/>
      <c r="AM6" s="385"/>
      <c r="AN6" s="385"/>
      <c r="AO6" s="385"/>
      <c r="AP6" s="19"/>
      <c r="AQ6" s="21"/>
      <c r="BS6" s="14" t="s">
        <v>9</v>
      </c>
    </row>
    <row r="7" spans="1:74" ht="14.45" customHeight="1" x14ac:dyDescent="0.3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5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5</v>
      </c>
      <c r="AO7" s="19"/>
      <c r="AP7" s="19"/>
      <c r="AQ7" s="21"/>
      <c r="BS7" s="14" t="s">
        <v>9</v>
      </c>
    </row>
    <row r="8" spans="1:74" ht="14.45" customHeight="1" x14ac:dyDescent="0.3">
      <c r="B8" s="18"/>
      <c r="C8" s="19"/>
      <c r="D8" s="26" t="s">
        <v>21</v>
      </c>
      <c r="E8" s="83"/>
      <c r="F8" s="83"/>
      <c r="G8" s="83"/>
      <c r="H8" s="84" t="s">
        <v>124</v>
      </c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5" t="s">
        <v>23</v>
      </c>
      <c r="AL8" s="83"/>
      <c r="AM8" s="83"/>
      <c r="AN8" s="84" t="s">
        <v>118</v>
      </c>
      <c r="AO8" s="19"/>
      <c r="AP8" s="19"/>
      <c r="AQ8" s="21"/>
      <c r="BS8" s="14" t="s">
        <v>9</v>
      </c>
    </row>
    <row r="9" spans="1:74" ht="14.45" customHeight="1" x14ac:dyDescent="0.3">
      <c r="B9" s="18"/>
      <c r="C9" s="19"/>
      <c r="D9" s="19"/>
      <c r="E9" s="83"/>
      <c r="F9" s="83"/>
      <c r="G9" s="83"/>
      <c r="H9" s="83"/>
      <c r="I9" s="83"/>
      <c r="J9" s="83"/>
      <c r="K9" s="86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19"/>
      <c r="AP9" s="19"/>
      <c r="AQ9" s="21"/>
      <c r="BS9" s="14" t="s">
        <v>9</v>
      </c>
    </row>
    <row r="10" spans="1:74" ht="14.45" customHeight="1" x14ac:dyDescent="0.3">
      <c r="B10" s="18"/>
      <c r="C10" s="19"/>
      <c r="D10" s="26" t="s">
        <v>24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5" t="s">
        <v>25</v>
      </c>
      <c r="AL10" s="83"/>
      <c r="AM10" s="83"/>
      <c r="AN10" s="84" t="s">
        <v>119</v>
      </c>
      <c r="AO10" s="19"/>
      <c r="AP10" s="19"/>
      <c r="AQ10" s="21"/>
      <c r="BS10" s="14" t="s">
        <v>9</v>
      </c>
    </row>
    <row r="11" spans="1:74" ht="18.399999999999999" customHeight="1" x14ac:dyDescent="0.3">
      <c r="B11" s="18"/>
      <c r="C11" s="19"/>
      <c r="D11" s="19"/>
      <c r="E11" s="84" t="s">
        <v>120</v>
      </c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5" t="s">
        <v>26</v>
      </c>
      <c r="AL11" s="83"/>
      <c r="AM11" s="83"/>
      <c r="AN11" s="84" t="s">
        <v>5</v>
      </c>
      <c r="AO11" s="19"/>
      <c r="AP11" s="19"/>
      <c r="AQ11" s="21"/>
      <c r="BS11" s="14" t="s">
        <v>9</v>
      </c>
    </row>
    <row r="12" spans="1:74" ht="6.95" customHeight="1" x14ac:dyDescent="0.3">
      <c r="B12" s="18"/>
      <c r="C12" s="19"/>
      <c r="D12" s="19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19"/>
      <c r="AP12" s="19"/>
      <c r="AQ12" s="21"/>
      <c r="BS12" s="14" t="s">
        <v>9</v>
      </c>
    </row>
    <row r="13" spans="1:74" ht="14.45" customHeight="1" x14ac:dyDescent="0.3">
      <c r="B13" s="18"/>
      <c r="C13" s="19"/>
      <c r="D13" s="26" t="s">
        <v>27</v>
      </c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5" t="s">
        <v>25</v>
      </c>
      <c r="AL13" s="83"/>
      <c r="AM13" s="83"/>
      <c r="AN13" s="84" t="s">
        <v>5</v>
      </c>
      <c r="AO13" s="19"/>
      <c r="AP13" s="19"/>
      <c r="AQ13" s="21"/>
      <c r="BS13" s="14" t="s">
        <v>9</v>
      </c>
    </row>
    <row r="14" spans="1:74" ht="15" x14ac:dyDescent="0.3">
      <c r="B14" s="18"/>
      <c r="C14" s="19"/>
      <c r="D14" s="19"/>
      <c r="E14" s="84" t="s">
        <v>22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5" t="s">
        <v>26</v>
      </c>
      <c r="AL14" s="83"/>
      <c r="AM14" s="83"/>
      <c r="AN14" s="84" t="s">
        <v>5</v>
      </c>
      <c r="AO14" s="19"/>
      <c r="AP14" s="19"/>
      <c r="AQ14" s="21"/>
      <c r="BS14" s="14" t="s">
        <v>9</v>
      </c>
    </row>
    <row r="15" spans="1:74" ht="6.95" customHeight="1" x14ac:dyDescent="0.3">
      <c r="B15" s="18"/>
      <c r="C15" s="19"/>
      <c r="D15" s="19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19"/>
      <c r="AP15" s="19"/>
      <c r="AQ15" s="21"/>
      <c r="BS15" s="14" t="s">
        <v>6</v>
      </c>
    </row>
    <row r="16" spans="1:74" ht="14.45" customHeight="1" x14ac:dyDescent="0.3">
      <c r="B16" s="18"/>
      <c r="C16" s="19"/>
      <c r="D16" s="26" t="s">
        <v>28</v>
      </c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5" t="s">
        <v>25</v>
      </c>
      <c r="AL16" s="83"/>
      <c r="AM16" s="83"/>
      <c r="AN16" s="84" t="s">
        <v>121</v>
      </c>
      <c r="AO16" s="19"/>
      <c r="AP16" s="19"/>
      <c r="AQ16" s="21"/>
      <c r="BS16" s="14" t="s">
        <v>6</v>
      </c>
    </row>
    <row r="17" spans="2:71" ht="18.399999999999999" customHeight="1" x14ac:dyDescent="0.3">
      <c r="B17" s="18"/>
      <c r="C17" s="19"/>
      <c r="D17" s="19"/>
      <c r="E17" s="84" t="s">
        <v>122</v>
      </c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5" t="s">
        <v>26</v>
      </c>
      <c r="AL17" s="83"/>
      <c r="AM17" s="83"/>
      <c r="AN17" s="84" t="s">
        <v>123</v>
      </c>
      <c r="AO17" s="19"/>
      <c r="AP17" s="19"/>
      <c r="AQ17" s="21"/>
      <c r="BS17" s="14" t="s">
        <v>29</v>
      </c>
    </row>
    <row r="18" spans="2:71" ht="6.95" customHeight="1" x14ac:dyDescent="0.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1"/>
      <c r="BS18" s="14" t="s">
        <v>9</v>
      </c>
    </row>
    <row r="19" spans="2:71" ht="14.45" customHeight="1" x14ac:dyDescent="0.3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21"/>
      <c r="BS19" s="14" t="s">
        <v>9</v>
      </c>
    </row>
    <row r="20" spans="2:71" ht="57" customHeight="1" x14ac:dyDescent="0.3">
      <c r="B20" s="18"/>
      <c r="C20" s="19"/>
      <c r="D20" s="19"/>
      <c r="E20" s="387" t="s">
        <v>31</v>
      </c>
      <c r="F20" s="387"/>
      <c r="G20" s="387"/>
      <c r="H20" s="387"/>
      <c r="I20" s="387"/>
      <c r="J20" s="387"/>
      <c r="K20" s="387"/>
      <c r="L20" s="387"/>
      <c r="M20" s="387"/>
      <c r="N20" s="387"/>
      <c r="O20" s="387"/>
      <c r="P20" s="387"/>
      <c r="Q20" s="387"/>
      <c r="R20" s="387"/>
      <c r="S20" s="387"/>
      <c r="T20" s="387"/>
      <c r="U20" s="387"/>
      <c r="V20" s="387"/>
      <c r="W20" s="387"/>
      <c r="X20" s="387"/>
      <c r="Y20" s="387"/>
      <c r="Z20" s="387"/>
      <c r="AA20" s="387"/>
      <c r="AB20" s="387"/>
      <c r="AC20" s="387"/>
      <c r="AD20" s="387"/>
      <c r="AE20" s="387"/>
      <c r="AF20" s="387"/>
      <c r="AG20" s="387"/>
      <c r="AH20" s="387"/>
      <c r="AI20" s="387"/>
      <c r="AJ20" s="387"/>
      <c r="AK20" s="387"/>
      <c r="AL20" s="387"/>
      <c r="AM20" s="387"/>
      <c r="AN20" s="387"/>
      <c r="AO20" s="19"/>
      <c r="AP20" s="19"/>
      <c r="AQ20" s="21"/>
      <c r="BS20" s="14" t="s">
        <v>6</v>
      </c>
    </row>
    <row r="21" spans="2:71" ht="6.95" customHeight="1" x14ac:dyDescent="0.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1"/>
    </row>
    <row r="22" spans="2:71" ht="6.95" customHeight="1" x14ac:dyDescent="0.3">
      <c r="B22" s="18"/>
      <c r="C22" s="19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19"/>
      <c r="AQ22" s="21"/>
    </row>
    <row r="23" spans="2:71" s="1" customFormat="1" ht="25.9" customHeight="1" x14ac:dyDescent="0.3">
      <c r="B23" s="28"/>
      <c r="C23" s="29"/>
      <c r="D23" s="30" t="s">
        <v>32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88">
        <f>ROUND(AG51,2)</f>
        <v>0</v>
      </c>
      <c r="AL23" s="389"/>
      <c r="AM23" s="389"/>
      <c r="AN23" s="389"/>
      <c r="AO23" s="389"/>
      <c r="AP23" s="29"/>
      <c r="AQ23" s="32"/>
    </row>
    <row r="24" spans="2:71" s="1" customFormat="1" ht="6.95" customHeight="1" x14ac:dyDescent="0.3">
      <c r="B24" s="2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32"/>
    </row>
    <row r="25" spans="2:71" s="1" customForma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390" t="s">
        <v>33</v>
      </c>
      <c r="M25" s="390"/>
      <c r="N25" s="390"/>
      <c r="O25" s="390"/>
      <c r="P25" s="29"/>
      <c r="Q25" s="29"/>
      <c r="R25" s="29"/>
      <c r="S25" s="29"/>
      <c r="T25" s="29"/>
      <c r="U25" s="29"/>
      <c r="V25" s="29"/>
      <c r="W25" s="390" t="s">
        <v>34</v>
      </c>
      <c r="X25" s="390"/>
      <c r="Y25" s="390"/>
      <c r="Z25" s="390"/>
      <c r="AA25" s="390"/>
      <c r="AB25" s="390"/>
      <c r="AC25" s="390"/>
      <c r="AD25" s="390"/>
      <c r="AE25" s="390"/>
      <c r="AF25" s="29"/>
      <c r="AG25" s="29"/>
      <c r="AH25" s="29"/>
      <c r="AI25" s="29"/>
      <c r="AJ25" s="29"/>
      <c r="AK25" s="390" t="s">
        <v>35</v>
      </c>
      <c r="AL25" s="390"/>
      <c r="AM25" s="390"/>
      <c r="AN25" s="390"/>
      <c r="AO25" s="390"/>
      <c r="AP25" s="29"/>
      <c r="AQ25" s="32"/>
    </row>
    <row r="26" spans="2:71" s="2" customFormat="1" ht="14.45" customHeight="1" x14ac:dyDescent="0.3">
      <c r="B26" s="33"/>
      <c r="C26" s="34"/>
      <c r="D26" s="35" t="s">
        <v>36</v>
      </c>
      <c r="E26" s="34"/>
      <c r="F26" s="35" t="s">
        <v>37</v>
      </c>
      <c r="G26" s="34"/>
      <c r="H26" s="34"/>
      <c r="I26" s="34"/>
      <c r="J26" s="34"/>
      <c r="K26" s="34"/>
      <c r="L26" s="360">
        <v>0.21</v>
      </c>
      <c r="M26" s="361"/>
      <c r="N26" s="361"/>
      <c r="O26" s="361"/>
      <c r="P26" s="34"/>
      <c r="Q26" s="34"/>
      <c r="R26" s="34"/>
      <c r="S26" s="34"/>
      <c r="T26" s="34"/>
      <c r="U26" s="34"/>
      <c r="V26" s="34"/>
      <c r="W26" s="362">
        <f>AG51</f>
        <v>0</v>
      </c>
      <c r="X26" s="361"/>
      <c r="Y26" s="361"/>
      <c r="Z26" s="361"/>
      <c r="AA26" s="361"/>
      <c r="AB26" s="361"/>
      <c r="AC26" s="361"/>
      <c r="AD26" s="361"/>
      <c r="AE26" s="361"/>
      <c r="AF26" s="34"/>
      <c r="AG26" s="34"/>
      <c r="AH26" s="34"/>
      <c r="AI26" s="34"/>
      <c r="AJ26" s="34"/>
      <c r="AK26" s="362">
        <f>W26*0.21</f>
        <v>0</v>
      </c>
      <c r="AL26" s="361"/>
      <c r="AM26" s="361"/>
      <c r="AN26" s="361"/>
      <c r="AO26" s="361"/>
      <c r="AP26" s="34"/>
      <c r="AQ26" s="36"/>
    </row>
    <row r="27" spans="2:71" s="2" customFormat="1" ht="14.45" customHeight="1" x14ac:dyDescent="0.3">
      <c r="B27" s="33"/>
      <c r="C27" s="34"/>
      <c r="D27" s="34"/>
      <c r="E27" s="34"/>
      <c r="F27" s="35" t="s">
        <v>38</v>
      </c>
      <c r="G27" s="34"/>
      <c r="H27" s="34"/>
      <c r="I27" s="34"/>
      <c r="J27" s="34"/>
      <c r="K27" s="34"/>
      <c r="L27" s="360">
        <v>0.15</v>
      </c>
      <c r="M27" s="361"/>
      <c r="N27" s="361"/>
      <c r="O27" s="361"/>
      <c r="P27" s="34"/>
      <c r="Q27" s="34"/>
      <c r="R27" s="34"/>
      <c r="S27" s="34"/>
      <c r="T27" s="34"/>
      <c r="U27" s="34"/>
      <c r="V27" s="34"/>
      <c r="W27" s="362">
        <v>0</v>
      </c>
      <c r="X27" s="361"/>
      <c r="Y27" s="361"/>
      <c r="Z27" s="361"/>
      <c r="AA27" s="361"/>
      <c r="AB27" s="361"/>
      <c r="AC27" s="361"/>
      <c r="AD27" s="361"/>
      <c r="AE27" s="361"/>
      <c r="AF27" s="34"/>
      <c r="AG27" s="34"/>
      <c r="AH27" s="34"/>
      <c r="AI27" s="34"/>
      <c r="AJ27" s="34"/>
      <c r="AK27" s="362">
        <v>0</v>
      </c>
      <c r="AL27" s="361"/>
      <c r="AM27" s="361"/>
      <c r="AN27" s="361"/>
      <c r="AO27" s="361"/>
      <c r="AP27" s="34"/>
      <c r="AQ27" s="36"/>
    </row>
    <row r="28" spans="2:71" s="2" customFormat="1" ht="14.45" hidden="1" customHeight="1" x14ac:dyDescent="0.3">
      <c r="B28" s="33"/>
      <c r="C28" s="34"/>
      <c r="D28" s="34"/>
      <c r="E28" s="34"/>
      <c r="F28" s="35" t="s">
        <v>39</v>
      </c>
      <c r="G28" s="34"/>
      <c r="H28" s="34"/>
      <c r="I28" s="34"/>
      <c r="J28" s="34"/>
      <c r="K28" s="34"/>
      <c r="L28" s="360">
        <v>0.21</v>
      </c>
      <c r="M28" s="361"/>
      <c r="N28" s="361"/>
      <c r="O28" s="361"/>
      <c r="P28" s="34"/>
      <c r="Q28" s="34"/>
      <c r="R28" s="34"/>
      <c r="S28" s="34"/>
      <c r="T28" s="34"/>
      <c r="U28" s="34"/>
      <c r="V28" s="34"/>
      <c r="W28" s="362" t="e">
        <f>ROUND(BB51,2)</f>
        <v>#REF!</v>
      </c>
      <c r="X28" s="361"/>
      <c r="Y28" s="361"/>
      <c r="Z28" s="361"/>
      <c r="AA28" s="361"/>
      <c r="AB28" s="361"/>
      <c r="AC28" s="361"/>
      <c r="AD28" s="361"/>
      <c r="AE28" s="361"/>
      <c r="AF28" s="34"/>
      <c r="AG28" s="34"/>
      <c r="AH28" s="34"/>
      <c r="AI28" s="34"/>
      <c r="AJ28" s="34"/>
      <c r="AK28" s="362">
        <v>0</v>
      </c>
      <c r="AL28" s="361"/>
      <c r="AM28" s="361"/>
      <c r="AN28" s="361"/>
      <c r="AO28" s="361"/>
      <c r="AP28" s="34"/>
      <c r="AQ28" s="36"/>
    </row>
    <row r="29" spans="2:71" s="2" customFormat="1" ht="14.45" hidden="1" customHeight="1" x14ac:dyDescent="0.3">
      <c r="B29" s="33"/>
      <c r="C29" s="34"/>
      <c r="D29" s="34"/>
      <c r="E29" s="34"/>
      <c r="F29" s="35" t="s">
        <v>40</v>
      </c>
      <c r="G29" s="34"/>
      <c r="H29" s="34"/>
      <c r="I29" s="34"/>
      <c r="J29" s="34"/>
      <c r="K29" s="34"/>
      <c r="L29" s="360">
        <v>0.15</v>
      </c>
      <c r="M29" s="361"/>
      <c r="N29" s="361"/>
      <c r="O29" s="361"/>
      <c r="P29" s="34"/>
      <c r="Q29" s="34"/>
      <c r="R29" s="34"/>
      <c r="S29" s="34"/>
      <c r="T29" s="34"/>
      <c r="U29" s="34"/>
      <c r="V29" s="34"/>
      <c r="W29" s="362" t="e">
        <f>ROUND(BC51,2)</f>
        <v>#REF!</v>
      </c>
      <c r="X29" s="361"/>
      <c r="Y29" s="361"/>
      <c r="Z29" s="361"/>
      <c r="AA29" s="361"/>
      <c r="AB29" s="361"/>
      <c r="AC29" s="361"/>
      <c r="AD29" s="361"/>
      <c r="AE29" s="361"/>
      <c r="AF29" s="34"/>
      <c r="AG29" s="34"/>
      <c r="AH29" s="34"/>
      <c r="AI29" s="34"/>
      <c r="AJ29" s="34"/>
      <c r="AK29" s="362">
        <v>0</v>
      </c>
      <c r="AL29" s="361"/>
      <c r="AM29" s="361"/>
      <c r="AN29" s="361"/>
      <c r="AO29" s="361"/>
      <c r="AP29" s="34"/>
      <c r="AQ29" s="36"/>
    </row>
    <row r="30" spans="2:71" s="2" customFormat="1" ht="14.45" hidden="1" customHeight="1" x14ac:dyDescent="0.3">
      <c r="B30" s="33"/>
      <c r="C30" s="34"/>
      <c r="D30" s="34"/>
      <c r="E30" s="34"/>
      <c r="F30" s="35" t="s">
        <v>41</v>
      </c>
      <c r="G30" s="34"/>
      <c r="H30" s="34"/>
      <c r="I30" s="34"/>
      <c r="J30" s="34"/>
      <c r="K30" s="34"/>
      <c r="L30" s="360">
        <v>0</v>
      </c>
      <c r="M30" s="361"/>
      <c r="N30" s="361"/>
      <c r="O30" s="361"/>
      <c r="P30" s="34"/>
      <c r="Q30" s="34"/>
      <c r="R30" s="34"/>
      <c r="S30" s="34"/>
      <c r="T30" s="34"/>
      <c r="U30" s="34"/>
      <c r="V30" s="34"/>
      <c r="W30" s="362" t="e">
        <f>ROUND(BD51,2)</f>
        <v>#REF!</v>
      </c>
      <c r="X30" s="361"/>
      <c r="Y30" s="361"/>
      <c r="Z30" s="361"/>
      <c r="AA30" s="361"/>
      <c r="AB30" s="361"/>
      <c r="AC30" s="361"/>
      <c r="AD30" s="361"/>
      <c r="AE30" s="361"/>
      <c r="AF30" s="34"/>
      <c r="AG30" s="34"/>
      <c r="AH30" s="34"/>
      <c r="AI30" s="34"/>
      <c r="AJ30" s="34"/>
      <c r="AK30" s="362">
        <v>0</v>
      </c>
      <c r="AL30" s="361"/>
      <c r="AM30" s="361"/>
      <c r="AN30" s="361"/>
      <c r="AO30" s="361"/>
      <c r="AP30" s="34"/>
      <c r="AQ30" s="36"/>
    </row>
    <row r="31" spans="2:71" s="1" customFormat="1" ht="6.95" customHeight="1" x14ac:dyDescent="0.3">
      <c r="B31" s="2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32"/>
    </row>
    <row r="32" spans="2:71" s="1" customFormat="1" ht="25.9" customHeight="1" x14ac:dyDescent="0.3">
      <c r="B32" s="28"/>
      <c r="C32" s="37"/>
      <c r="D32" s="38" t="s">
        <v>42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40" t="s">
        <v>43</v>
      </c>
      <c r="U32" s="39"/>
      <c r="V32" s="39"/>
      <c r="W32" s="39"/>
      <c r="X32" s="365" t="s">
        <v>44</v>
      </c>
      <c r="Y32" s="366"/>
      <c r="Z32" s="366"/>
      <c r="AA32" s="366"/>
      <c r="AB32" s="366"/>
      <c r="AC32" s="39"/>
      <c r="AD32" s="39"/>
      <c r="AE32" s="39"/>
      <c r="AF32" s="39"/>
      <c r="AG32" s="39"/>
      <c r="AH32" s="39"/>
      <c r="AI32" s="39"/>
      <c r="AJ32" s="39"/>
      <c r="AK32" s="367">
        <f>SUM(AK23:AK30)</f>
        <v>0</v>
      </c>
      <c r="AL32" s="366"/>
      <c r="AM32" s="366"/>
      <c r="AN32" s="366"/>
      <c r="AO32" s="368"/>
      <c r="AP32" s="37"/>
      <c r="AQ32" s="41"/>
    </row>
    <row r="33" spans="2:56" s="1" customFormat="1" ht="6.95" customHeight="1" x14ac:dyDescent="0.3"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32"/>
    </row>
    <row r="34" spans="2:56" s="1" customFormat="1" ht="6.95" customHeight="1" x14ac:dyDescent="0.3"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4"/>
    </row>
    <row r="38" spans="2:56" s="1" customFormat="1" ht="6.95" customHeight="1" x14ac:dyDescent="0.3"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28"/>
    </row>
    <row r="39" spans="2:56" s="1" customFormat="1" ht="36.950000000000003" customHeight="1" x14ac:dyDescent="0.3">
      <c r="B39" s="28"/>
      <c r="C39" s="47" t="s">
        <v>45</v>
      </c>
      <c r="AR39" s="28"/>
    </row>
    <row r="40" spans="2:56" s="1" customFormat="1" ht="6.95" customHeight="1" x14ac:dyDescent="0.3">
      <c r="B40" s="28"/>
      <c r="AR40" s="28"/>
    </row>
    <row r="41" spans="2:56" s="3" customFormat="1" ht="14.45" customHeight="1" x14ac:dyDescent="0.3">
      <c r="B41" s="48"/>
      <c r="C41" s="49" t="s">
        <v>15</v>
      </c>
      <c r="L41" s="3" t="str">
        <f>K5</f>
        <v>DPS08052018</v>
      </c>
      <c r="AR41" s="48"/>
    </row>
    <row r="42" spans="2:56" s="4" customFormat="1" ht="36.950000000000003" customHeight="1" x14ac:dyDescent="0.3">
      <c r="B42" s="50"/>
      <c r="C42" s="51" t="s">
        <v>17</v>
      </c>
      <c r="L42" s="391" t="str">
        <f>K6</f>
        <v>Valdice - modernizace tepelného hospodářství EED - SO 04 - Kuchyně obj. 41</v>
      </c>
      <c r="M42" s="392"/>
      <c r="N42" s="392"/>
      <c r="O42" s="392"/>
      <c r="P42" s="392"/>
      <c r="Q42" s="392"/>
      <c r="R42" s="392"/>
      <c r="S42" s="392"/>
      <c r="T42" s="392"/>
      <c r="U42" s="392"/>
      <c r="V42" s="392"/>
      <c r="W42" s="392"/>
      <c r="X42" s="392"/>
      <c r="Y42" s="392"/>
      <c r="Z42" s="392"/>
      <c r="AA42" s="392"/>
      <c r="AB42" s="392"/>
      <c r="AC42" s="392"/>
      <c r="AD42" s="392"/>
      <c r="AE42" s="392"/>
      <c r="AF42" s="392"/>
      <c r="AG42" s="392"/>
      <c r="AH42" s="392"/>
      <c r="AI42" s="392"/>
      <c r="AJ42" s="392"/>
      <c r="AK42" s="392"/>
      <c r="AL42" s="392"/>
      <c r="AM42" s="392"/>
      <c r="AN42" s="392"/>
      <c r="AO42" s="392"/>
      <c r="AR42" s="50"/>
    </row>
    <row r="43" spans="2:56" s="1" customFormat="1" ht="6.95" customHeight="1" x14ac:dyDescent="0.3">
      <c r="B43" s="28"/>
      <c r="AR43" s="28"/>
    </row>
    <row r="44" spans="2:56" s="1" customFormat="1" ht="15" x14ac:dyDescent="0.3">
      <c r="B44" s="28"/>
      <c r="C44" s="49" t="s">
        <v>21</v>
      </c>
      <c r="L44" s="52" t="str">
        <f>IF(K8="","",K8)</f>
        <v/>
      </c>
      <c r="AI44" s="49" t="s">
        <v>23</v>
      </c>
      <c r="AM44" s="363" t="str">
        <f>IF(AN8= "","",AN8)</f>
        <v>1. 5. 2018</v>
      </c>
      <c r="AN44" s="363"/>
      <c r="AR44" s="28"/>
    </row>
    <row r="45" spans="2:56" s="1" customFormat="1" ht="6.95" customHeight="1" x14ac:dyDescent="0.3">
      <c r="B45" s="28"/>
      <c r="AR45" s="28"/>
    </row>
    <row r="46" spans="2:56" s="1" customFormat="1" ht="15" x14ac:dyDescent="0.3">
      <c r="B46" s="28"/>
      <c r="C46" s="49" t="s">
        <v>24</v>
      </c>
      <c r="L46" s="3" t="str">
        <f>IF(E11= "","",E11)</f>
        <v>Vězeňská služba České republiky</v>
      </c>
      <c r="AI46" s="49" t="s">
        <v>28</v>
      </c>
      <c r="AM46" s="364" t="str">
        <f>IF(E17="","",E17)</f>
        <v>PDE s.r.o.</v>
      </c>
      <c r="AN46" s="364"/>
      <c r="AO46" s="364"/>
      <c r="AP46" s="364"/>
      <c r="AR46" s="28"/>
      <c r="AS46" s="380" t="s">
        <v>46</v>
      </c>
      <c r="AT46" s="381"/>
      <c r="AU46" s="53"/>
      <c r="AV46" s="53"/>
      <c r="AW46" s="53"/>
      <c r="AX46" s="53"/>
      <c r="AY46" s="53"/>
      <c r="AZ46" s="53"/>
      <c r="BA46" s="53"/>
      <c r="BB46" s="53"/>
      <c r="BC46" s="53"/>
      <c r="BD46" s="54"/>
    </row>
    <row r="47" spans="2:56" s="1" customFormat="1" ht="15" x14ac:dyDescent="0.3">
      <c r="B47" s="28"/>
      <c r="C47" s="49" t="s">
        <v>27</v>
      </c>
      <c r="L47" s="3" t="str">
        <f>IF(E14="","",E14)</f>
        <v xml:space="preserve"> </v>
      </c>
      <c r="AR47" s="28"/>
      <c r="AS47" s="382"/>
      <c r="AT47" s="383"/>
      <c r="AU47" s="29"/>
      <c r="AV47" s="29"/>
      <c r="AW47" s="29"/>
      <c r="AX47" s="29"/>
      <c r="AY47" s="29"/>
      <c r="AZ47" s="29"/>
      <c r="BA47" s="29"/>
      <c r="BB47" s="29"/>
      <c r="BC47" s="29"/>
      <c r="BD47" s="55"/>
    </row>
    <row r="48" spans="2:56" s="1" customFormat="1" ht="10.9" customHeight="1" x14ac:dyDescent="0.3">
      <c r="B48" s="28"/>
      <c r="AR48" s="28"/>
      <c r="AS48" s="382"/>
      <c r="AT48" s="383"/>
      <c r="AU48" s="29"/>
      <c r="AV48" s="29"/>
      <c r="AW48" s="29"/>
      <c r="AX48" s="29"/>
      <c r="AY48" s="29"/>
      <c r="AZ48" s="29"/>
      <c r="BA48" s="29"/>
      <c r="BB48" s="29"/>
      <c r="BC48" s="29"/>
      <c r="BD48" s="55"/>
    </row>
    <row r="49" spans="1:91" s="1" customFormat="1" ht="29.25" customHeight="1" x14ac:dyDescent="0.3">
      <c r="B49" s="28"/>
      <c r="C49" s="369" t="s">
        <v>47</v>
      </c>
      <c r="D49" s="370"/>
      <c r="E49" s="370"/>
      <c r="F49" s="370"/>
      <c r="G49" s="370"/>
      <c r="H49" s="56"/>
      <c r="I49" s="371" t="s">
        <v>48</v>
      </c>
      <c r="J49" s="370"/>
      <c r="K49" s="370"/>
      <c r="L49" s="370"/>
      <c r="M49" s="370"/>
      <c r="N49" s="370"/>
      <c r="O49" s="370"/>
      <c r="P49" s="370"/>
      <c r="Q49" s="370"/>
      <c r="R49" s="370"/>
      <c r="S49" s="370"/>
      <c r="T49" s="370"/>
      <c r="U49" s="370"/>
      <c r="V49" s="370"/>
      <c r="W49" s="370"/>
      <c r="X49" s="370"/>
      <c r="Y49" s="370"/>
      <c r="Z49" s="370"/>
      <c r="AA49" s="370"/>
      <c r="AB49" s="370"/>
      <c r="AC49" s="370"/>
      <c r="AD49" s="370"/>
      <c r="AE49" s="370"/>
      <c r="AF49" s="370"/>
      <c r="AG49" s="372" t="s">
        <v>49</v>
      </c>
      <c r="AH49" s="370"/>
      <c r="AI49" s="370"/>
      <c r="AJ49" s="370"/>
      <c r="AK49" s="370"/>
      <c r="AL49" s="370"/>
      <c r="AM49" s="370"/>
      <c r="AN49" s="371" t="s">
        <v>50</v>
      </c>
      <c r="AO49" s="370"/>
      <c r="AP49" s="370"/>
      <c r="AQ49" s="57" t="s">
        <v>51</v>
      </c>
      <c r="AR49" s="28"/>
      <c r="AS49" s="58" t="s">
        <v>52</v>
      </c>
      <c r="AT49" s="59" t="s">
        <v>53</v>
      </c>
      <c r="AU49" s="59" t="s">
        <v>54</v>
      </c>
      <c r="AV49" s="59" t="s">
        <v>55</v>
      </c>
      <c r="AW49" s="59" t="s">
        <v>56</v>
      </c>
      <c r="AX49" s="59" t="s">
        <v>57</v>
      </c>
      <c r="AY49" s="59" t="s">
        <v>58</v>
      </c>
      <c r="AZ49" s="59" t="s">
        <v>59</v>
      </c>
      <c r="BA49" s="59" t="s">
        <v>60</v>
      </c>
      <c r="BB49" s="59" t="s">
        <v>61</v>
      </c>
      <c r="BC49" s="59" t="s">
        <v>62</v>
      </c>
      <c r="BD49" s="60" t="s">
        <v>63</v>
      </c>
    </row>
    <row r="50" spans="1:91" s="1" customFormat="1" ht="10.9" customHeight="1" x14ac:dyDescent="0.3">
      <c r="B50" s="28"/>
      <c r="AR50" s="28"/>
      <c r="AS50" s="61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1" s="4" customFormat="1" ht="32.450000000000003" customHeight="1" x14ac:dyDescent="0.3">
      <c r="B51" s="50"/>
      <c r="C51" s="62" t="s">
        <v>64</v>
      </c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376">
        <f>ROUND(SUM(AG52:AG54),2)</f>
        <v>0</v>
      </c>
      <c r="AH51" s="376"/>
      <c r="AI51" s="376"/>
      <c r="AJ51" s="376"/>
      <c r="AK51" s="376"/>
      <c r="AL51" s="376"/>
      <c r="AM51" s="376"/>
      <c r="AN51" s="377">
        <f>SUM(AN52:AP54)</f>
        <v>0</v>
      </c>
      <c r="AO51" s="377"/>
      <c r="AP51" s="377"/>
      <c r="AQ51" s="64" t="s">
        <v>5</v>
      </c>
      <c r="AR51" s="50"/>
      <c r="AS51" s="65">
        <f>ROUND(SUM(AS52:AS54),2)</f>
        <v>0</v>
      </c>
      <c r="AT51" s="66" t="e">
        <f>ROUND(SUM(AV51:AW51),2)</f>
        <v>#REF!</v>
      </c>
      <c r="AU51" s="67" t="e">
        <f>ROUND(SUM(AU52:AU54),5)</f>
        <v>#REF!</v>
      </c>
      <c r="AV51" s="66" t="e">
        <f>ROUND(AZ51*L26,2)</f>
        <v>#REF!</v>
      </c>
      <c r="AW51" s="66" t="e">
        <f>ROUND(BA51*L27,2)</f>
        <v>#REF!</v>
      </c>
      <c r="AX51" s="66" t="e">
        <f>ROUND(BB51*L26,2)</f>
        <v>#REF!</v>
      </c>
      <c r="AY51" s="66" t="e">
        <f>ROUND(BC51*L27,2)</f>
        <v>#REF!</v>
      </c>
      <c r="AZ51" s="66" t="e">
        <f>ROUND(SUM(AZ52:AZ54),2)</f>
        <v>#REF!</v>
      </c>
      <c r="BA51" s="66" t="e">
        <f>ROUND(SUM(BA52:BA54),2)</f>
        <v>#REF!</v>
      </c>
      <c r="BB51" s="66" t="e">
        <f>ROUND(SUM(BB52:BB54),2)</f>
        <v>#REF!</v>
      </c>
      <c r="BC51" s="66" t="e">
        <f>ROUND(SUM(BC52:BC54),2)</f>
        <v>#REF!</v>
      </c>
      <c r="BD51" s="68" t="e">
        <f>ROUND(SUM(BD52:BD54),2)</f>
        <v>#REF!</v>
      </c>
      <c r="BS51" s="51" t="s">
        <v>65</v>
      </c>
      <c r="BT51" s="51" t="s">
        <v>66</v>
      </c>
      <c r="BV51" s="51" t="s">
        <v>67</v>
      </c>
      <c r="BW51" s="51" t="s">
        <v>7</v>
      </c>
      <c r="BX51" s="51" t="s">
        <v>68</v>
      </c>
      <c r="CL51" s="51" t="s">
        <v>5</v>
      </c>
    </row>
    <row r="52" spans="1:91" s="5" customFormat="1" ht="16.5" customHeight="1" x14ac:dyDescent="0.3">
      <c r="A52" s="69" t="s">
        <v>69</v>
      </c>
      <c r="B52" s="70"/>
      <c r="C52" s="71"/>
      <c r="D52" s="375" t="s">
        <v>72</v>
      </c>
      <c r="E52" s="375"/>
      <c r="F52" s="375"/>
      <c r="G52" s="375"/>
      <c r="H52" s="375"/>
      <c r="I52" s="72"/>
      <c r="J52" s="375" t="s">
        <v>73</v>
      </c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3">
        <f>'D.1.1 - Architektonicko -...'!J27</f>
        <v>0</v>
      </c>
      <c r="AH52" s="374"/>
      <c r="AI52" s="374"/>
      <c r="AJ52" s="374"/>
      <c r="AK52" s="374"/>
      <c r="AL52" s="374"/>
      <c r="AM52" s="374"/>
      <c r="AN52" s="373">
        <f>AG52*1.21</f>
        <v>0</v>
      </c>
      <c r="AO52" s="374"/>
      <c r="AP52" s="374"/>
      <c r="AQ52" s="73" t="s">
        <v>70</v>
      </c>
      <c r="AR52" s="70"/>
      <c r="AS52" s="74">
        <v>0</v>
      </c>
      <c r="AT52" s="75" t="e">
        <f>ROUND(SUM(AV52:AW52),2)</f>
        <v>#REF!</v>
      </c>
      <c r="AU52" s="76" t="e">
        <f>#REF!</f>
        <v>#REF!</v>
      </c>
      <c r="AV52" s="75" t="e">
        <f>#REF!</f>
        <v>#REF!</v>
      </c>
      <c r="AW52" s="75" t="e">
        <f>#REF!</f>
        <v>#REF!</v>
      </c>
      <c r="AX52" s="75" t="e">
        <f>#REF!</f>
        <v>#REF!</v>
      </c>
      <c r="AY52" s="75" t="e">
        <f>#REF!</f>
        <v>#REF!</v>
      </c>
      <c r="AZ52" s="75" t="e">
        <f>#REF!</f>
        <v>#REF!</v>
      </c>
      <c r="BA52" s="75" t="e">
        <f>#REF!</f>
        <v>#REF!</v>
      </c>
      <c r="BB52" s="75" t="e">
        <f>#REF!</f>
        <v>#REF!</v>
      </c>
      <c r="BC52" s="75" t="e">
        <f>#REF!</f>
        <v>#REF!</v>
      </c>
      <c r="BD52" s="77" t="e">
        <f>#REF!</f>
        <v>#REF!</v>
      </c>
      <c r="BT52" s="78" t="s">
        <v>71</v>
      </c>
      <c r="BV52" s="78" t="s">
        <v>67</v>
      </c>
      <c r="BW52" s="78" t="s">
        <v>74</v>
      </c>
      <c r="BX52" s="78" t="s">
        <v>7</v>
      </c>
      <c r="CL52" s="78" t="s">
        <v>5</v>
      </c>
      <c r="CM52" s="78" t="s">
        <v>75</v>
      </c>
    </row>
    <row r="53" spans="1:91" s="5" customFormat="1" ht="16.5" customHeight="1" x14ac:dyDescent="0.3">
      <c r="A53" s="69" t="s">
        <v>69</v>
      </c>
      <c r="B53" s="70"/>
      <c r="C53" s="71"/>
      <c r="D53" s="375" t="s">
        <v>76</v>
      </c>
      <c r="E53" s="375"/>
      <c r="F53" s="375"/>
      <c r="G53" s="375"/>
      <c r="H53" s="375"/>
      <c r="I53" s="72"/>
      <c r="J53" s="375" t="s">
        <v>77</v>
      </c>
      <c r="K53" s="375"/>
      <c r="L53" s="375"/>
      <c r="M53" s="375"/>
      <c r="N53" s="375"/>
      <c r="O53" s="375"/>
      <c r="P53" s="375"/>
      <c r="Q53" s="375"/>
      <c r="R53" s="375"/>
      <c r="S53" s="375"/>
      <c r="T53" s="375"/>
      <c r="U53" s="375"/>
      <c r="V53" s="375"/>
      <c r="W53" s="375"/>
      <c r="X53" s="375"/>
      <c r="Y53" s="375"/>
      <c r="Z53" s="375"/>
      <c r="AA53" s="375"/>
      <c r="AB53" s="375"/>
      <c r="AC53" s="375"/>
      <c r="AD53" s="375"/>
      <c r="AE53" s="375"/>
      <c r="AF53" s="375"/>
      <c r="AG53" s="373">
        <f>'D.1.4.a - Zdravotně techn...'!J27</f>
        <v>0</v>
      </c>
      <c r="AH53" s="374"/>
      <c r="AI53" s="374"/>
      <c r="AJ53" s="374"/>
      <c r="AK53" s="374"/>
      <c r="AL53" s="374"/>
      <c r="AM53" s="374"/>
      <c r="AN53" s="373">
        <f>AG53*1.21</f>
        <v>0</v>
      </c>
      <c r="AO53" s="374"/>
      <c r="AP53" s="374"/>
      <c r="AQ53" s="73" t="s">
        <v>70</v>
      </c>
      <c r="AR53" s="70"/>
      <c r="AS53" s="74">
        <v>0</v>
      </c>
      <c r="AT53" s="75" t="e">
        <f>ROUND(SUM(AV53:AW53),2)</f>
        <v>#REF!</v>
      </c>
      <c r="AU53" s="76" t="e">
        <f>#REF!</f>
        <v>#REF!</v>
      </c>
      <c r="AV53" s="75" t="e">
        <f>#REF!</f>
        <v>#REF!</v>
      </c>
      <c r="AW53" s="75" t="e">
        <f>#REF!</f>
        <v>#REF!</v>
      </c>
      <c r="AX53" s="75" t="e">
        <f>#REF!</f>
        <v>#REF!</v>
      </c>
      <c r="AY53" s="75" t="e">
        <f>#REF!</f>
        <v>#REF!</v>
      </c>
      <c r="AZ53" s="75" t="e">
        <f>#REF!</f>
        <v>#REF!</v>
      </c>
      <c r="BA53" s="75" t="e">
        <f>#REF!</f>
        <v>#REF!</v>
      </c>
      <c r="BB53" s="75" t="e">
        <f>#REF!</f>
        <v>#REF!</v>
      </c>
      <c r="BC53" s="75" t="e">
        <f>#REF!</f>
        <v>#REF!</v>
      </c>
      <c r="BD53" s="77" t="e">
        <f>#REF!</f>
        <v>#REF!</v>
      </c>
      <c r="BT53" s="78" t="s">
        <v>71</v>
      </c>
      <c r="BV53" s="78" t="s">
        <v>67</v>
      </c>
      <c r="BW53" s="78" t="s">
        <v>78</v>
      </c>
      <c r="BX53" s="78" t="s">
        <v>7</v>
      </c>
      <c r="CL53" s="78" t="s">
        <v>5</v>
      </c>
      <c r="CM53" s="78" t="s">
        <v>75</v>
      </c>
    </row>
    <row r="54" spans="1:91" s="5" customFormat="1" ht="16.5" customHeight="1" x14ac:dyDescent="0.3">
      <c r="A54" s="69" t="s">
        <v>69</v>
      </c>
      <c r="B54" s="70"/>
      <c r="C54" s="71"/>
      <c r="D54" s="375" t="s">
        <v>79</v>
      </c>
      <c r="E54" s="375"/>
      <c r="F54" s="375"/>
      <c r="G54" s="375"/>
      <c r="H54" s="375"/>
      <c r="I54" s="72"/>
      <c r="J54" s="375" t="s">
        <v>80</v>
      </c>
      <c r="K54" s="375"/>
      <c r="L54" s="375"/>
      <c r="M54" s="375"/>
      <c r="N54" s="375"/>
      <c r="O54" s="375"/>
      <c r="P54" s="375"/>
      <c r="Q54" s="375"/>
      <c r="R54" s="375"/>
      <c r="S54" s="375"/>
      <c r="T54" s="375"/>
      <c r="U54" s="375"/>
      <c r="V54" s="375"/>
      <c r="W54" s="375"/>
      <c r="X54" s="375"/>
      <c r="Y54" s="375"/>
      <c r="Z54" s="375"/>
      <c r="AA54" s="375"/>
      <c r="AB54" s="375"/>
      <c r="AC54" s="375"/>
      <c r="AD54" s="375"/>
      <c r="AE54" s="375"/>
      <c r="AF54" s="375"/>
      <c r="AG54" s="373">
        <f>'D.1.4.e -Kuchyně'!AC88</f>
        <v>0</v>
      </c>
      <c r="AH54" s="374"/>
      <c r="AI54" s="374"/>
      <c r="AJ54" s="374"/>
      <c r="AK54" s="374"/>
      <c r="AL54" s="374"/>
      <c r="AM54" s="374"/>
      <c r="AN54" s="373">
        <f>AG54*1.21</f>
        <v>0</v>
      </c>
      <c r="AO54" s="374"/>
      <c r="AP54" s="374"/>
      <c r="AQ54" s="73" t="s">
        <v>70</v>
      </c>
      <c r="AR54" s="70"/>
      <c r="AS54" s="79">
        <v>0</v>
      </c>
      <c r="AT54" s="80" t="e">
        <f>ROUND(SUM(AV54:AW54),2)</f>
        <v>#REF!</v>
      </c>
      <c r="AU54" s="81" t="e">
        <f>#REF!</f>
        <v>#REF!</v>
      </c>
      <c r="AV54" s="80" t="e">
        <f>#REF!</f>
        <v>#REF!</v>
      </c>
      <c r="AW54" s="80" t="e">
        <f>#REF!</f>
        <v>#REF!</v>
      </c>
      <c r="AX54" s="80" t="e">
        <f>#REF!</f>
        <v>#REF!</v>
      </c>
      <c r="AY54" s="80" t="e">
        <f>#REF!</f>
        <v>#REF!</v>
      </c>
      <c r="AZ54" s="80" t="e">
        <f>#REF!</f>
        <v>#REF!</v>
      </c>
      <c r="BA54" s="80" t="e">
        <f>#REF!</f>
        <v>#REF!</v>
      </c>
      <c r="BB54" s="80" t="e">
        <f>#REF!</f>
        <v>#REF!</v>
      </c>
      <c r="BC54" s="80" t="e">
        <f>#REF!</f>
        <v>#REF!</v>
      </c>
      <c r="BD54" s="82" t="e">
        <f>#REF!</f>
        <v>#REF!</v>
      </c>
      <c r="BT54" s="78" t="s">
        <v>71</v>
      </c>
      <c r="BV54" s="78" t="s">
        <v>67</v>
      </c>
      <c r="BW54" s="78" t="s">
        <v>81</v>
      </c>
      <c r="BX54" s="78" t="s">
        <v>7</v>
      </c>
      <c r="CL54" s="78" t="s">
        <v>5</v>
      </c>
      <c r="CM54" s="78" t="s">
        <v>75</v>
      </c>
    </row>
    <row r="55" spans="1:91" s="1" customFormat="1" ht="30" customHeight="1" x14ac:dyDescent="0.3">
      <c r="B55" s="28"/>
      <c r="AR55" s="28"/>
    </row>
    <row r="56" spans="1:91" s="1" customFormat="1" ht="6.95" customHeight="1" x14ac:dyDescent="0.3"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28"/>
    </row>
  </sheetData>
  <mergeCells count="47">
    <mergeCell ref="AR2:BE2"/>
    <mergeCell ref="AN53:AP53"/>
    <mergeCell ref="AG53:AM53"/>
    <mergeCell ref="AN52:AP52"/>
    <mergeCell ref="AG52:AM52"/>
    <mergeCell ref="AS46:AT48"/>
    <mergeCell ref="K5:AO5"/>
    <mergeCell ref="K6:AO6"/>
    <mergeCell ref="E20:AN20"/>
    <mergeCell ref="AK23:AO23"/>
    <mergeCell ref="L25:O25"/>
    <mergeCell ref="W25:AE25"/>
    <mergeCell ref="AK25:AO25"/>
    <mergeCell ref="D53:H53"/>
    <mergeCell ref="J53:AF53"/>
    <mergeCell ref="L42:AO42"/>
    <mergeCell ref="C49:G49"/>
    <mergeCell ref="I49:AF49"/>
    <mergeCell ref="AG49:AM49"/>
    <mergeCell ref="AN49:AP49"/>
    <mergeCell ref="AN54:AP54"/>
    <mergeCell ref="AG54:AM54"/>
    <mergeCell ref="D54:H54"/>
    <mergeCell ref="J54:AF54"/>
    <mergeCell ref="D52:H52"/>
    <mergeCell ref="J52:AF52"/>
    <mergeCell ref="AG51:AM51"/>
    <mergeCell ref="AN51:AP51"/>
    <mergeCell ref="AM44:AN44"/>
    <mergeCell ref="AM46:AP46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D.1.1 - Architektonicko -...'!C2" display="/"/>
    <hyperlink ref="A53" location="'D.1.4.a - Zdravotně techn...'!C2" display="/"/>
    <hyperlink ref="A54" location="'D.1.4.e - Zařízení silnop...'!C2" display="/"/>
  </hyperlinks>
  <pageMargins left="0.58333330000000005" right="0.58333330000000005" top="0.58333330000000005" bottom="0.58333330000000005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170"/>
  <sheetViews>
    <sheetView showGridLines="0" workbookViewId="0">
      <pane ySplit="1" topLeftCell="A59" activePane="bottomLeft" state="frozen"/>
      <selection activeCell="AN53" sqref="AN53:AP53"/>
      <selection pane="bottomLeft" activeCell="AN53" sqref="AN53:AP53"/>
    </sheetView>
  </sheetViews>
  <sheetFormatPr defaultRowHeight="13.5" x14ac:dyDescent="0.3"/>
  <cols>
    <col min="1" max="1" width="8.33203125" style="230" customWidth="1"/>
    <col min="2" max="2" width="1.6640625" style="230" customWidth="1"/>
    <col min="3" max="3" width="4.1640625" style="230" customWidth="1"/>
    <col min="4" max="4" width="4.33203125" style="230" customWidth="1"/>
    <col min="5" max="5" width="17.1640625" style="230" customWidth="1"/>
    <col min="6" max="6" width="75" style="230" customWidth="1"/>
    <col min="7" max="7" width="8.6640625" style="230" customWidth="1"/>
    <col min="8" max="8" width="11.1640625" style="230" customWidth="1"/>
    <col min="9" max="9" width="12.6640625" style="230" customWidth="1"/>
    <col min="10" max="10" width="23.5" style="230" customWidth="1"/>
    <col min="11" max="11" width="15.5" style="230" customWidth="1"/>
    <col min="12" max="18" width="9.33203125" style="230"/>
    <col min="19" max="19" width="8.1640625" style="230" hidden="1" customWidth="1"/>
    <col min="20" max="20" width="29.6640625" style="230" hidden="1" customWidth="1"/>
    <col min="21" max="21" width="16.33203125" style="230" hidden="1" customWidth="1"/>
    <col min="22" max="23" width="12.33203125" style="230" customWidth="1"/>
    <col min="24" max="24" width="15" style="230" customWidth="1"/>
    <col min="25" max="25" width="11" style="230" customWidth="1"/>
    <col min="26" max="26" width="15" style="230" customWidth="1"/>
    <col min="27" max="27" width="16.33203125" style="230" customWidth="1"/>
    <col min="28" max="28" width="11" style="230" customWidth="1"/>
    <col min="29" max="29" width="15" style="230" customWidth="1"/>
    <col min="30" max="30" width="16.33203125" style="230" customWidth="1"/>
    <col min="31" max="16384" width="9.33203125" style="230"/>
  </cols>
  <sheetData>
    <row r="1" spans="1:69" ht="21.75" customHeight="1" x14ac:dyDescent="0.3">
      <c r="A1" s="122"/>
      <c r="B1" s="227"/>
      <c r="C1" s="227"/>
      <c r="D1" s="228" t="s">
        <v>1</v>
      </c>
      <c r="E1" s="227"/>
      <c r="F1" s="273" t="s">
        <v>82</v>
      </c>
      <c r="G1" s="399" t="s">
        <v>83</v>
      </c>
      <c r="H1" s="399"/>
      <c r="I1" s="227"/>
      <c r="J1" s="273" t="s">
        <v>84</v>
      </c>
      <c r="K1" s="228" t="s">
        <v>85</v>
      </c>
      <c r="L1" s="273" t="s">
        <v>86</v>
      </c>
      <c r="M1" s="273"/>
      <c r="N1" s="273"/>
      <c r="O1" s="273"/>
      <c r="P1" s="273"/>
      <c r="Q1" s="273"/>
      <c r="R1" s="273"/>
      <c r="S1" s="273"/>
      <c r="T1" s="273"/>
      <c r="U1" s="272"/>
      <c r="V1" s="272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</row>
    <row r="2" spans="1:69" ht="36.950000000000003" customHeight="1" x14ac:dyDescent="0.3">
      <c r="L2" s="400" t="s">
        <v>8</v>
      </c>
      <c r="M2" s="401"/>
      <c r="N2" s="401"/>
      <c r="O2" s="401"/>
      <c r="P2" s="401"/>
      <c r="Q2" s="401"/>
      <c r="R2" s="401"/>
      <c r="S2" s="401"/>
      <c r="T2" s="401"/>
      <c r="U2" s="401"/>
      <c r="V2" s="401"/>
      <c r="AS2" s="90" t="s">
        <v>302</v>
      </c>
    </row>
    <row r="3" spans="1:69" ht="6.95" customHeight="1" x14ac:dyDescent="0.3">
      <c r="B3" s="120"/>
      <c r="C3" s="119"/>
      <c r="D3" s="119"/>
      <c r="E3" s="119"/>
      <c r="F3" s="119"/>
      <c r="G3" s="119"/>
      <c r="H3" s="119"/>
      <c r="I3" s="119"/>
      <c r="J3" s="119"/>
      <c r="K3" s="118"/>
      <c r="AS3" s="90" t="s">
        <v>75</v>
      </c>
    </row>
    <row r="4" spans="1:69" ht="36.950000000000003" customHeight="1" x14ac:dyDescent="0.3">
      <c r="B4" s="117"/>
      <c r="C4" s="116"/>
      <c r="D4" s="233" t="s">
        <v>87</v>
      </c>
      <c r="E4" s="116"/>
      <c r="F4" s="116"/>
      <c r="G4" s="116"/>
      <c r="H4" s="116"/>
      <c r="I4" s="116"/>
      <c r="J4" s="116"/>
      <c r="K4" s="115"/>
      <c r="M4" s="232" t="s">
        <v>13</v>
      </c>
      <c r="AS4" s="90" t="s">
        <v>6</v>
      </c>
    </row>
    <row r="5" spans="1:69" ht="6.95" customHeight="1" x14ac:dyDescent="0.3">
      <c r="B5" s="117"/>
      <c r="C5" s="116"/>
      <c r="D5" s="116"/>
      <c r="E5" s="116"/>
      <c r="F5" s="116"/>
      <c r="G5" s="116"/>
      <c r="H5" s="116"/>
      <c r="I5" s="116"/>
      <c r="J5" s="116"/>
      <c r="K5" s="115"/>
    </row>
    <row r="6" spans="1:69" ht="15" x14ac:dyDescent="0.3">
      <c r="B6" s="117"/>
      <c r="C6" s="116"/>
      <c r="D6" s="234" t="s">
        <v>17</v>
      </c>
      <c r="E6" s="116"/>
      <c r="F6" s="116"/>
      <c r="G6" s="116"/>
      <c r="H6" s="116"/>
      <c r="I6" s="116"/>
      <c r="J6" s="116"/>
      <c r="K6" s="115"/>
    </row>
    <row r="7" spans="1:69" ht="16.5" customHeight="1" x14ac:dyDescent="0.3">
      <c r="B7" s="117"/>
      <c r="C7" s="116"/>
      <c r="D7" s="116"/>
      <c r="E7" s="402" t="str">
        <f>'[1]Rekapitulace stavby'!K6</f>
        <v>D 1.1 - Architektonicko-stavební řešení, VALDICE-modernizace tepelného hospodářství - EED</v>
      </c>
      <c r="F7" s="403"/>
      <c r="G7" s="403"/>
      <c r="H7" s="403"/>
      <c r="I7" s="116"/>
      <c r="J7" s="116"/>
      <c r="K7" s="115"/>
    </row>
    <row r="8" spans="1:69" s="229" customFormat="1" ht="15" x14ac:dyDescent="0.3">
      <c r="B8" s="87"/>
      <c r="C8" s="231"/>
      <c r="D8" s="234" t="s">
        <v>108</v>
      </c>
      <c r="E8" s="231"/>
      <c r="F8" s="231"/>
      <c r="G8" s="231"/>
      <c r="H8" s="231"/>
      <c r="I8" s="231"/>
      <c r="J8" s="231"/>
      <c r="K8" s="104"/>
    </row>
    <row r="9" spans="1:69" s="229" customFormat="1" ht="36.950000000000003" customHeight="1" x14ac:dyDescent="0.3">
      <c r="B9" s="87"/>
      <c r="C9" s="231"/>
      <c r="D9" s="231"/>
      <c r="E9" s="404" t="s">
        <v>523</v>
      </c>
      <c r="F9" s="405"/>
      <c r="G9" s="405"/>
      <c r="H9" s="405"/>
      <c r="I9" s="231"/>
      <c r="J9" s="231"/>
      <c r="K9" s="104"/>
    </row>
    <row r="10" spans="1:69" s="229" customFormat="1" x14ac:dyDescent="0.3">
      <c r="B10" s="87"/>
      <c r="C10" s="231"/>
      <c r="D10" s="231"/>
      <c r="E10" s="231"/>
      <c r="F10" s="231"/>
      <c r="G10" s="231"/>
      <c r="H10" s="231"/>
      <c r="I10" s="231"/>
      <c r="J10" s="231"/>
      <c r="K10" s="104"/>
    </row>
    <row r="11" spans="1:69" s="229" customFormat="1" ht="14.45" customHeight="1" x14ac:dyDescent="0.3">
      <c r="B11" s="87"/>
      <c r="C11" s="231"/>
      <c r="D11" s="234" t="s">
        <v>19</v>
      </c>
      <c r="E11" s="231"/>
      <c r="F11" s="236" t="s">
        <v>5</v>
      </c>
      <c r="G11" s="231"/>
      <c r="H11" s="231"/>
      <c r="I11" s="234" t="s">
        <v>20</v>
      </c>
      <c r="J11" s="236" t="s">
        <v>5</v>
      </c>
      <c r="K11" s="104"/>
    </row>
    <row r="12" spans="1:69" s="229" customFormat="1" ht="14.45" customHeight="1" x14ac:dyDescent="0.3">
      <c r="B12" s="87"/>
      <c r="C12" s="231"/>
      <c r="D12" s="234" t="s">
        <v>21</v>
      </c>
      <c r="E12" s="231"/>
      <c r="F12" s="236" t="s">
        <v>301</v>
      </c>
      <c r="G12" s="231"/>
      <c r="H12" s="231"/>
      <c r="I12" s="234" t="s">
        <v>23</v>
      </c>
      <c r="J12" s="235" t="str">
        <f>'[1]Rekapitulace stavby'!AN8</f>
        <v>10. 5. 2018</v>
      </c>
      <c r="K12" s="104"/>
    </row>
    <row r="13" spans="1:69" s="229" customFormat="1" ht="10.9" customHeight="1" x14ac:dyDescent="0.3">
      <c r="B13" s="87"/>
      <c r="C13" s="231"/>
      <c r="D13" s="231"/>
      <c r="E13" s="231"/>
      <c r="F13" s="231"/>
      <c r="G13" s="231"/>
      <c r="H13" s="231"/>
      <c r="I13" s="231"/>
      <c r="J13" s="231"/>
      <c r="K13" s="104"/>
    </row>
    <row r="14" spans="1:69" s="229" customFormat="1" ht="14.45" customHeight="1" x14ac:dyDescent="0.3">
      <c r="B14" s="87"/>
      <c r="C14" s="231"/>
      <c r="D14" s="234" t="s">
        <v>24</v>
      </c>
      <c r="E14" s="231"/>
      <c r="F14" s="231"/>
      <c r="G14" s="231"/>
      <c r="H14" s="231"/>
      <c r="I14" s="234" t="s">
        <v>25</v>
      </c>
      <c r="J14" s="236" t="s">
        <v>5</v>
      </c>
      <c r="K14" s="104"/>
    </row>
    <row r="15" spans="1:69" s="229" customFormat="1" ht="18" customHeight="1" x14ac:dyDescent="0.3">
      <c r="B15" s="87"/>
      <c r="C15" s="231"/>
      <c r="D15" s="231"/>
      <c r="E15" s="236" t="s">
        <v>300</v>
      </c>
      <c r="F15" s="231"/>
      <c r="G15" s="231"/>
      <c r="H15" s="231"/>
      <c r="I15" s="234" t="s">
        <v>26</v>
      </c>
      <c r="J15" s="236" t="s">
        <v>5</v>
      </c>
      <c r="K15" s="104"/>
    </row>
    <row r="16" spans="1:69" s="229" customFormat="1" ht="6.95" customHeight="1" x14ac:dyDescent="0.3">
      <c r="B16" s="87"/>
      <c r="C16" s="231"/>
      <c r="D16" s="231"/>
      <c r="E16" s="231"/>
      <c r="F16" s="231"/>
      <c r="G16" s="231"/>
      <c r="H16" s="231"/>
      <c r="I16" s="231"/>
      <c r="J16" s="231"/>
      <c r="K16" s="104"/>
    </row>
    <row r="17" spans="2:11" s="229" customFormat="1" ht="14.45" customHeight="1" x14ac:dyDescent="0.3">
      <c r="B17" s="87"/>
      <c r="C17" s="231"/>
      <c r="D17" s="234" t="s">
        <v>27</v>
      </c>
      <c r="E17" s="231"/>
      <c r="F17" s="231"/>
      <c r="G17" s="231"/>
      <c r="H17" s="231"/>
      <c r="I17" s="234" t="s">
        <v>25</v>
      </c>
      <c r="J17" s="236" t="str">
        <f>IF('[1]Rekapitulace stavby'!AN13="Vyplň údaj","",IF('[1]Rekapitulace stavby'!AN13="","",'[1]Rekapitulace stavby'!AN13))</f>
        <v/>
      </c>
      <c r="K17" s="104"/>
    </row>
    <row r="18" spans="2:11" s="229" customFormat="1" ht="18" customHeight="1" x14ac:dyDescent="0.3">
      <c r="B18" s="87"/>
      <c r="C18" s="231"/>
      <c r="D18" s="231"/>
      <c r="E18" s="236" t="str">
        <f>IF('[1]Rekapitulace stavby'!E14="Vyplň údaj","",IF('[1]Rekapitulace stavby'!E14="","",'[1]Rekapitulace stavby'!E14))</f>
        <v xml:space="preserve"> </v>
      </c>
      <c r="F18" s="231"/>
      <c r="G18" s="231"/>
      <c r="H18" s="231"/>
      <c r="I18" s="234" t="s">
        <v>26</v>
      </c>
      <c r="J18" s="236" t="str">
        <f>IF('[1]Rekapitulace stavby'!AN14="Vyplň údaj","",IF('[1]Rekapitulace stavby'!AN14="","",'[1]Rekapitulace stavby'!AN14))</f>
        <v/>
      </c>
      <c r="K18" s="104"/>
    </row>
    <row r="19" spans="2:11" s="229" customFormat="1" ht="6.95" customHeight="1" x14ac:dyDescent="0.3">
      <c r="B19" s="87"/>
      <c r="C19" s="231"/>
      <c r="D19" s="231"/>
      <c r="E19" s="231"/>
      <c r="F19" s="231"/>
      <c r="G19" s="231"/>
      <c r="H19" s="231"/>
      <c r="I19" s="231"/>
      <c r="J19" s="231"/>
      <c r="K19" s="104"/>
    </row>
    <row r="20" spans="2:11" s="229" customFormat="1" ht="14.45" customHeight="1" x14ac:dyDescent="0.3">
      <c r="B20" s="87"/>
      <c r="C20" s="231"/>
      <c r="D20" s="234" t="s">
        <v>28</v>
      </c>
      <c r="E20" s="231"/>
      <c r="F20" s="231"/>
      <c r="G20" s="231"/>
      <c r="H20" s="231"/>
      <c r="I20" s="234" t="s">
        <v>25</v>
      </c>
      <c r="J20" s="236" t="str">
        <f>IF('[1]Rekapitulace stavby'!AN16="","",'[1]Rekapitulace stavby'!AN16)</f>
        <v/>
      </c>
      <c r="K20" s="104"/>
    </row>
    <row r="21" spans="2:11" s="229" customFormat="1" ht="18" customHeight="1" x14ac:dyDescent="0.3">
      <c r="B21" s="87"/>
      <c r="C21" s="231"/>
      <c r="D21" s="231"/>
      <c r="E21" s="236" t="str">
        <f>IF('[1]Rekapitulace stavby'!E17="","",'[1]Rekapitulace stavby'!E17)</f>
        <v xml:space="preserve"> </v>
      </c>
      <c r="F21" s="231"/>
      <c r="G21" s="231"/>
      <c r="H21" s="231"/>
      <c r="I21" s="234" t="s">
        <v>26</v>
      </c>
      <c r="J21" s="236" t="str">
        <f>IF('[1]Rekapitulace stavby'!AN17="","",'[1]Rekapitulace stavby'!AN17)</f>
        <v/>
      </c>
      <c r="K21" s="104"/>
    </row>
    <row r="22" spans="2:11" s="229" customFormat="1" ht="6.95" customHeight="1" x14ac:dyDescent="0.3">
      <c r="B22" s="87"/>
      <c r="C22" s="231"/>
      <c r="D22" s="231"/>
      <c r="E22" s="231"/>
      <c r="F22" s="231"/>
      <c r="G22" s="231"/>
      <c r="H22" s="231"/>
      <c r="I22" s="231"/>
      <c r="J22" s="231"/>
      <c r="K22" s="104"/>
    </row>
    <row r="23" spans="2:11" s="229" customFormat="1" ht="14.45" customHeight="1" x14ac:dyDescent="0.3">
      <c r="B23" s="87"/>
      <c r="C23" s="231"/>
      <c r="D23" s="234" t="s">
        <v>30</v>
      </c>
      <c r="E23" s="231"/>
      <c r="F23" s="231"/>
      <c r="G23" s="231"/>
      <c r="H23" s="231"/>
      <c r="I23" s="231"/>
      <c r="J23" s="231"/>
      <c r="K23" s="104"/>
    </row>
    <row r="24" spans="2:11" s="111" customFormat="1" ht="16.5" customHeight="1" x14ac:dyDescent="0.3">
      <c r="B24" s="114"/>
      <c r="C24" s="113"/>
      <c r="D24" s="113"/>
      <c r="E24" s="393" t="s">
        <v>5</v>
      </c>
      <c r="F24" s="393"/>
      <c r="G24" s="393"/>
      <c r="H24" s="393"/>
      <c r="I24" s="113"/>
      <c r="J24" s="113"/>
      <c r="K24" s="112"/>
    </row>
    <row r="25" spans="2:11" s="229" customFormat="1" ht="6.95" customHeight="1" x14ac:dyDescent="0.3">
      <c r="B25" s="87"/>
      <c r="C25" s="231"/>
      <c r="D25" s="231"/>
      <c r="E25" s="231"/>
      <c r="F25" s="231"/>
      <c r="G25" s="231"/>
      <c r="H25" s="231"/>
      <c r="I25" s="231"/>
      <c r="J25" s="231"/>
      <c r="K25" s="104"/>
    </row>
    <row r="26" spans="2:11" s="229" customFormat="1" ht="6.95" customHeight="1" x14ac:dyDescent="0.3">
      <c r="B26" s="87"/>
      <c r="C26" s="231"/>
      <c r="D26" s="97"/>
      <c r="E26" s="97"/>
      <c r="F26" s="97"/>
      <c r="G26" s="97"/>
      <c r="H26" s="97"/>
      <c r="I26" s="97"/>
      <c r="J26" s="97"/>
      <c r="K26" s="110"/>
    </row>
    <row r="27" spans="2:11" s="229" customFormat="1" ht="25.35" customHeight="1" x14ac:dyDescent="0.3">
      <c r="B27" s="87"/>
      <c r="C27" s="231"/>
      <c r="D27" s="221" t="s">
        <v>32</v>
      </c>
      <c r="E27" s="231"/>
      <c r="F27" s="231"/>
      <c r="G27" s="231"/>
      <c r="H27" s="231"/>
      <c r="I27" s="231"/>
      <c r="J27" s="240">
        <f>ROUND(J82,2)</f>
        <v>0</v>
      </c>
      <c r="K27" s="104"/>
    </row>
    <row r="28" spans="2:11" s="229" customFormat="1" ht="6.95" customHeight="1" x14ac:dyDescent="0.3">
      <c r="B28" s="87"/>
      <c r="C28" s="231"/>
      <c r="D28" s="97"/>
      <c r="E28" s="97"/>
      <c r="F28" s="97"/>
      <c r="G28" s="97"/>
      <c r="H28" s="97"/>
      <c r="I28" s="97"/>
      <c r="J28" s="97"/>
      <c r="K28" s="110"/>
    </row>
    <row r="29" spans="2:11" s="229" customFormat="1" ht="14.45" customHeight="1" x14ac:dyDescent="0.3">
      <c r="B29" s="87"/>
      <c r="C29" s="231"/>
      <c r="D29" s="231"/>
      <c r="E29" s="231"/>
      <c r="F29" s="218" t="s">
        <v>34</v>
      </c>
      <c r="G29" s="231"/>
      <c r="H29" s="231"/>
      <c r="I29" s="218" t="s">
        <v>33</v>
      </c>
      <c r="J29" s="218" t="s">
        <v>35</v>
      </c>
      <c r="K29" s="104"/>
    </row>
    <row r="30" spans="2:11" s="229" customFormat="1" ht="14.45" customHeight="1" x14ac:dyDescent="0.3">
      <c r="B30" s="87"/>
      <c r="C30" s="231"/>
      <c r="D30" s="220" t="s">
        <v>36</v>
      </c>
      <c r="E30" s="220" t="s">
        <v>37</v>
      </c>
      <c r="F30" s="237">
        <f>ROUND(SUM(BD82:BD169), 2)</f>
        <v>0</v>
      </c>
      <c r="G30" s="231"/>
      <c r="H30" s="231"/>
      <c r="I30" s="271">
        <v>0.21</v>
      </c>
      <c r="J30" s="237">
        <f>ROUND(ROUND((SUM(BD82:BD169)), 2)*I30, 2)</f>
        <v>0</v>
      </c>
      <c r="K30" s="104"/>
    </row>
    <row r="31" spans="2:11" s="229" customFormat="1" ht="14.45" customHeight="1" x14ac:dyDescent="0.3">
      <c r="B31" s="87"/>
      <c r="C31" s="231"/>
      <c r="D31" s="231"/>
      <c r="E31" s="220" t="s">
        <v>38</v>
      </c>
      <c r="F31" s="237">
        <f>ROUND(SUM(BE82:BE169), 2)</f>
        <v>0</v>
      </c>
      <c r="G31" s="231"/>
      <c r="H31" s="231"/>
      <c r="I31" s="271">
        <v>0.15</v>
      </c>
      <c r="J31" s="237">
        <f>ROUND(ROUND((SUM(BE82:BE169)), 2)*I31, 2)</f>
        <v>0</v>
      </c>
      <c r="K31" s="104"/>
    </row>
    <row r="32" spans="2:11" s="229" customFormat="1" ht="14.45" hidden="1" customHeight="1" x14ac:dyDescent="0.3">
      <c r="B32" s="87"/>
      <c r="C32" s="231"/>
      <c r="D32" s="231"/>
      <c r="E32" s="220" t="s">
        <v>39</v>
      </c>
      <c r="F32" s="237">
        <f>ROUND(SUM(BF82:BF169), 2)</f>
        <v>0</v>
      </c>
      <c r="G32" s="231"/>
      <c r="H32" s="231"/>
      <c r="I32" s="271">
        <v>0.21</v>
      </c>
      <c r="J32" s="237">
        <v>0</v>
      </c>
      <c r="K32" s="104"/>
    </row>
    <row r="33" spans="2:11" s="229" customFormat="1" ht="14.45" hidden="1" customHeight="1" x14ac:dyDescent="0.3">
      <c r="B33" s="87"/>
      <c r="C33" s="231"/>
      <c r="D33" s="231"/>
      <c r="E33" s="220" t="s">
        <v>40</v>
      </c>
      <c r="F33" s="237">
        <f>ROUND(SUM(BG82:BG169), 2)</f>
        <v>0</v>
      </c>
      <c r="G33" s="231"/>
      <c r="H33" s="231"/>
      <c r="I33" s="271">
        <v>0.15</v>
      </c>
      <c r="J33" s="237">
        <v>0</v>
      </c>
      <c r="K33" s="104"/>
    </row>
    <row r="34" spans="2:11" s="229" customFormat="1" ht="14.45" hidden="1" customHeight="1" x14ac:dyDescent="0.3">
      <c r="B34" s="87"/>
      <c r="C34" s="231"/>
      <c r="D34" s="231"/>
      <c r="E34" s="220" t="s">
        <v>41</v>
      </c>
      <c r="F34" s="237">
        <f>ROUND(SUM(BH82:BH169), 2)</f>
        <v>0</v>
      </c>
      <c r="G34" s="231"/>
      <c r="H34" s="231"/>
      <c r="I34" s="271">
        <v>0</v>
      </c>
      <c r="J34" s="237">
        <v>0</v>
      </c>
      <c r="K34" s="104"/>
    </row>
    <row r="35" spans="2:11" s="229" customFormat="1" ht="6.95" customHeight="1" x14ac:dyDescent="0.3">
      <c r="B35" s="87"/>
      <c r="C35" s="231"/>
      <c r="D35" s="231"/>
      <c r="E35" s="231"/>
      <c r="F35" s="231"/>
      <c r="G35" s="231"/>
      <c r="H35" s="231"/>
      <c r="I35" s="231"/>
      <c r="J35" s="231"/>
      <c r="K35" s="104"/>
    </row>
    <row r="36" spans="2:11" s="229" customFormat="1" ht="25.35" customHeight="1" x14ac:dyDescent="0.3">
      <c r="B36" s="87"/>
      <c r="C36" s="239"/>
      <c r="D36" s="217" t="s">
        <v>42</v>
      </c>
      <c r="E36" s="109"/>
      <c r="F36" s="109"/>
      <c r="G36" s="216" t="s">
        <v>43</v>
      </c>
      <c r="H36" s="215" t="s">
        <v>44</v>
      </c>
      <c r="I36" s="109"/>
      <c r="J36" s="238">
        <f>SUM(J27:J34)</f>
        <v>0</v>
      </c>
      <c r="K36" s="108"/>
    </row>
    <row r="37" spans="2:11" s="229" customFormat="1" ht="14.45" customHeight="1" x14ac:dyDescent="0.3">
      <c r="B37" s="89"/>
      <c r="C37" s="88"/>
      <c r="D37" s="88"/>
      <c r="E37" s="88"/>
      <c r="F37" s="88"/>
      <c r="G37" s="88"/>
      <c r="H37" s="88"/>
      <c r="I37" s="88"/>
      <c r="J37" s="88"/>
      <c r="K37" s="103"/>
    </row>
    <row r="41" spans="2:11" s="229" customFormat="1" ht="6.95" customHeight="1" x14ac:dyDescent="0.3">
      <c r="B41" s="102"/>
      <c r="C41" s="101"/>
      <c r="D41" s="101"/>
      <c r="E41" s="101"/>
      <c r="F41" s="101"/>
      <c r="G41" s="101"/>
      <c r="H41" s="101"/>
      <c r="I41" s="101"/>
      <c r="J41" s="101"/>
      <c r="K41" s="107"/>
    </row>
    <row r="42" spans="2:11" s="229" customFormat="1" ht="36.950000000000003" customHeight="1" x14ac:dyDescent="0.3">
      <c r="B42" s="87"/>
      <c r="C42" s="233" t="s">
        <v>88</v>
      </c>
      <c r="D42" s="231"/>
      <c r="E42" s="231"/>
      <c r="F42" s="231"/>
      <c r="G42" s="231"/>
      <c r="H42" s="231"/>
      <c r="I42" s="231"/>
      <c r="J42" s="231"/>
      <c r="K42" s="104"/>
    </row>
    <row r="43" spans="2:11" s="229" customFormat="1" ht="6.95" customHeight="1" x14ac:dyDescent="0.3">
      <c r="B43" s="87"/>
      <c r="C43" s="231"/>
      <c r="D43" s="231"/>
      <c r="E43" s="231"/>
      <c r="F43" s="231"/>
      <c r="G43" s="231"/>
      <c r="H43" s="231"/>
      <c r="I43" s="231"/>
      <c r="J43" s="231"/>
      <c r="K43" s="104"/>
    </row>
    <row r="44" spans="2:11" s="229" customFormat="1" ht="14.45" customHeight="1" x14ac:dyDescent="0.3">
      <c r="B44" s="87"/>
      <c r="C44" s="234" t="s">
        <v>17</v>
      </c>
      <c r="D44" s="231"/>
      <c r="E44" s="231"/>
      <c r="F44" s="231"/>
      <c r="G44" s="231"/>
      <c r="H44" s="231"/>
      <c r="I44" s="231"/>
      <c r="J44" s="231"/>
      <c r="K44" s="104"/>
    </row>
    <row r="45" spans="2:11" s="229" customFormat="1" ht="16.5" customHeight="1" x14ac:dyDescent="0.3">
      <c r="B45" s="87"/>
      <c r="C45" s="231"/>
      <c r="D45" s="231"/>
      <c r="E45" s="402" t="str">
        <f>E7</f>
        <v>D 1.1 - Architektonicko-stavební řešení, VALDICE-modernizace tepelného hospodářství - EED</v>
      </c>
      <c r="F45" s="403"/>
      <c r="G45" s="403"/>
      <c r="H45" s="403"/>
      <c r="I45" s="231"/>
      <c r="J45" s="231"/>
      <c r="K45" s="104"/>
    </row>
    <row r="46" spans="2:11" s="229" customFormat="1" ht="14.45" customHeight="1" x14ac:dyDescent="0.3">
      <c r="B46" s="87"/>
      <c r="C46" s="234" t="s">
        <v>108</v>
      </c>
      <c r="D46" s="231"/>
      <c r="E46" s="231"/>
      <c r="F46" s="231"/>
      <c r="G46" s="231"/>
      <c r="H46" s="231"/>
      <c r="I46" s="231"/>
      <c r="J46" s="231"/>
      <c r="K46" s="104"/>
    </row>
    <row r="47" spans="2:11" s="229" customFormat="1" ht="17.25" customHeight="1" x14ac:dyDescent="0.3">
      <c r="B47" s="87"/>
      <c r="C47" s="231"/>
      <c r="D47" s="231"/>
      <c r="E47" s="404" t="str">
        <f>E9</f>
        <v>D 1.1 - Architektonicko-stavební řešení, SO04 - Kuchyně obj. 41</v>
      </c>
      <c r="F47" s="405"/>
      <c r="G47" s="405"/>
      <c r="H47" s="405"/>
      <c r="I47" s="231"/>
      <c r="J47" s="231"/>
      <c r="K47" s="104"/>
    </row>
    <row r="48" spans="2:11" s="229" customFormat="1" ht="6.95" customHeight="1" x14ac:dyDescent="0.3">
      <c r="B48" s="87"/>
      <c r="C48" s="231"/>
      <c r="D48" s="231"/>
      <c r="E48" s="231"/>
      <c r="F48" s="231"/>
      <c r="G48" s="231"/>
      <c r="H48" s="231"/>
      <c r="I48" s="231"/>
      <c r="J48" s="231"/>
      <c r="K48" s="104"/>
    </row>
    <row r="49" spans="2:46" s="229" customFormat="1" ht="18" customHeight="1" x14ac:dyDescent="0.3">
      <c r="B49" s="87"/>
      <c r="C49" s="234" t="s">
        <v>21</v>
      </c>
      <c r="D49" s="231"/>
      <c r="E49" s="231"/>
      <c r="F49" s="236" t="str">
        <f>F12</f>
        <v>Věznice Valdice, nám. Míru 55, Valdice</v>
      </c>
      <c r="G49" s="231"/>
      <c r="H49" s="231"/>
      <c r="I49" s="234" t="s">
        <v>23</v>
      </c>
      <c r="J49" s="235" t="str">
        <f>IF(J12="","",J12)</f>
        <v>10. 5. 2018</v>
      </c>
      <c r="K49" s="104"/>
    </row>
    <row r="50" spans="2:46" s="229" customFormat="1" ht="6.95" customHeight="1" x14ac:dyDescent="0.3">
      <c r="B50" s="87"/>
      <c r="C50" s="231"/>
      <c r="D50" s="231"/>
      <c r="E50" s="231"/>
      <c r="F50" s="231"/>
      <c r="G50" s="231"/>
      <c r="H50" s="231"/>
      <c r="I50" s="231"/>
      <c r="J50" s="231"/>
      <c r="K50" s="104"/>
    </row>
    <row r="51" spans="2:46" s="229" customFormat="1" ht="15" x14ac:dyDescent="0.3">
      <c r="B51" s="87"/>
      <c r="C51" s="234" t="s">
        <v>24</v>
      </c>
      <c r="D51" s="231"/>
      <c r="E51" s="231"/>
      <c r="F51" s="236" t="str">
        <f>E15</f>
        <v>Vězeňská služba ČR, Soudní 1672/1a, Praha 4</v>
      </c>
      <c r="G51" s="231"/>
      <c r="H51" s="231"/>
      <c r="I51" s="234" t="s">
        <v>28</v>
      </c>
      <c r="J51" s="393" t="str">
        <f>E21</f>
        <v xml:space="preserve"> </v>
      </c>
      <c r="K51" s="104"/>
    </row>
    <row r="52" spans="2:46" s="229" customFormat="1" ht="14.45" customHeight="1" x14ac:dyDescent="0.3">
      <c r="B52" s="87"/>
      <c r="C52" s="234" t="s">
        <v>27</v>
      </c>
      <c r="D52" s="231"/>
      <c r="E52" s="231"/>
      <c r="F52" s="236" t="str">
        <f>IF(E18="","",E18)</f>
        <v xml:space="preserve"> </v>
      </c>
      <c r="G52" s="231"/>
      <c r="H52" s="231"/>
      <c r="I52" s="231"/>
      <c r="J52" s="394"/>
      <c r="K52" s="104"/>
    </row>
    <row r="53" spans="2:46" s="229" customFormat="1" ht="10.35" customHeight="1" x14ac:dyDescent="0.3">
      <c r="B53" s="87"/>
      <c r="C53" s="231"/>
      <c r="D53" s="231"/>
      <c r="E53" s="231"/>
      <c r="F53" s="231"/>
      <c r="G53" s="231"/>
      <c r="H53" s="231"/>
      <c r="I53" s="231"/>
      <c r="J53" s="231"/>
      <c r="K53" s="104"/>
    </row>
    <row r="54" spans="2:46" s="229" customFormat="1" ht="29.25" customHeight="1" x14ac:dyDescent="0.3">
      <c r="B54" s="87"/>
      <c r="C54" s="270" t="s">
        <v>89</v>
      </c>
      <c r="D54" s="239"/>
      <c r="E54" s="239"/>
      <c r="F54" s="239"/>
      <c r="G54" s="239"/>
      <c r="H54" s="239"/>
      <c r="I54" s="239"/>
      <c r="J54" s="269" t="s">
        <v>90</v>
      </c>
      <c r="K54" s="105"/>
    </row>
    <row r="55" spans="2:46" s="229" customFormat="1" ht="10.35" customHeight="1" x14ac:dyDescent="0.3">
      <c r="B55" s="87"/>
      <c r="C55" s="231"/>
      <c r="D55" s="231"/>
      <c r="E55" s="231"/>
      <c r="F55" s="231"/>
      <c r="G55" s="231"/>
      <c r="H55" s="231"/>
      <c r="I55" s="231"/>
      <c r="J55" s="231"/>
      <c r="K55" s="104"/>
    </row>
    <row r="56" spans="2:46" s="229" customFormat="1" ht="29.25" customHeight="1" x14ac:dyDescent="0.3">
      <c r="B56" s="87"/>
      <c r="C56" s="196" t="s">
        <v>91</v>
      </c>
      <c r="D56" s="231"/>
      <c r="E56" s="231"/>
      <c r="F56" s="231"/>
      <c r="G56" s="231"/>
      <c r="H56" s="231"/>
      <c r="I56" s="231"/>
      <c r="J56" s="240">
        <f>J82</f>
        <v>0</v>
      </c>
      <c r="K56" s="104"/>
      <c r="AT56" s="90" t="s">
        <v>92</v>
      </c>
    </row>
    <row r="57" spans="2:46" s="202" customFormat="1" ht="24.95" customHeight="1" x14ac:dyDescent="0.3">
      <c r="B57" s="206"/>
      <c r="C57" s="241"/>
      <c r="D57" s="266" t="s">
        <v>198</v>
      </c>
      <c r="E57" s="265"/>
      <c r="F57" s="265"/>
      <c r="G57" s="265"/>
      <c r="H57" s="265"/>
      <c r="I57" s="265"/>
      <c r="J57" s="264">
        <f>J83</f>
        <v>0</v>
      </c>
      <c r="K57" s="203"/>
    </row>
    <row r="58" spans="2:46" s="197" customFormat="1" ht="19.899999999999999" customHeight="1" x14ac:dyDescent="0.3">
      <c r="B58" s="201"/>
      <c r="C58" s="242"/>
      <c r="D58" s="268" t="s">
        <v>299</v>
      </c>
      <c r="E58" s="267"/>
      <c r="F58" s="267"/>
      <c r="G58" s="267"/>
      <c r="H58" s="267"/>
      <c r="I58" s="267"/>
      <c r="J58" s="244">
        <f>J84</f>
        <v>0</v>
      </c>
      <c r="K58" s="198"/>
    </row>
    <row r="59" spans="2:46" s="197" customFormat="1" ht="19.899999999999999" customHeight="1" x14ac:dyDescent="0.3">
      <c r="B59" s="201"/>
      <c r="C59" s="242"/>
      <c r="D59" s="268" t="s">
        <v>298</v>
      </c>
      <c r="E59" s="267"/>
      <c r="F59" s="267"/>
      <c r="G59" s="267"/>
      <c r="H59" s="267"/>
      <c r="I59" s="267"/>
      <c r="J59" s="244">
        <f>J121</f>
        <v>0</v>
      </c>
      <c r="K59" s="198"/>
    </row>
    <row r="60" spans="2:46" s="197" customFormat="1" ht="19.899999999999999" customHeight="1" x14ac:dyDescent="0.3">
      <c r="B60" s="201"/>
      <c r="C60" s="242"/>
      <c r="D60" s="268" t="s">
        <v>197</v>
      </c>
      <c r="E60" s="267"/>
      <c r="F60" s="267"/>
      <c r="G60" s="267"/>
      <c r="H60" s="267"/>
      <c r="I60" s="267"/>
      <c r="J60" s="244">
        <f>J137</f>
        <v>0</v>
      </c>
      <c r="K60" s="198"/>
    </row>
    <row r="61" spans="2:46" s="197" customFormat="1" ht="19.899999999999999" customHeight="1" x14ac:dyDescent="0.3">
      <c r="B61" s="201"/>
      <c r="C61" s="242"/>
      <c r="D61" s="268" t="s">
        <v>297</v>
      </c>
      <c r="E61" s="267"/>
      <c r="F61" s="267"/>
      <c r="G61" s="267"/>
      <c r="H61" s="267"/>
      <c r="I61" s="267"/>
      <c r="J61" s="244">
        <f>J163</f>
        <v>0</v>
      </c>
      <c r="K61" s="198"/>
    </row>
    <row r="62" spans="2:46" s="202" customFormat="1" ht="24.95" customHeight="1" x14ac:dyDescent="0.3">
      <c r="B62" s="206"/>
      <c r="C62" s="241"/>
      <c r="D62" s="266" t="s">
        <v>296</v>
      </c>
      <c r="E62" s="265"/>
      <c r="F62" s="265"/>
      <c r="G62" s="265"/>
      <c r="H62" s="265"/>
      <c r="I62" s="265"/>
      <c r="J62" s="264">
        <f>J166</f>
        <v>0</v>
      </c>
      <c r="K62" s="203"/>
    </row>
    <row r="63" spans="2:46" s="229" customFormat="1" ht="21.75" customHeight="1" x14ac:dyDescent="0.3">
      <c r="B63" s="87"/>
      <c r="C63" s="231"/>
      <c r="D63" s="231"/>
      <c r="E63" s="231"/>
      <c r="F63" s="231"/>
      <c r="G63" s="231"/>
      <c r="H63" s="231"/>
      <c r="I63" s="231"/>
      <c r="J63" s="231"/>
      <c r="K63" s="104"/>
    </row>
    <row r="64" spans="2:46" s="229" customFormat="1" ht="6.95" customHeight="1" x14ac:dyDescent="0.3">
      <c r="B64" s="89"/>
      <c r="C64" s="88"/>
      <c r="D64" s="88"/>
      <c r="E64" s="88"/>
      <c r="F64" s="88"/>
      <c r="G64" s="88"/>
      <c r="H64" s="88"/>
      <c r="I64" s="88"/>
      <c r="J64" s="88"/>
      <c r="K64" s="103"/>
    </row>
    <row r="68" spans="2:12" s="229" customFormat="1" ht="6.95" customHeight="1" x14ac:dyDescent="0.3">
      <c r="B68" s="102"/>
      <c r="C68" s="101"/>
      <c r="D68" s="101"/>
      <c r="E68" s="101"/>
      <c r="F68" s="101"/>
      <c r="G68" s="101"/>
      <c r="H68" s="101"/>
      <c r="I68" s="101"/>
      <c r="J68" s="101"/>
      <c r="K68" s="101"/>
      <c r="L68" s="87"/>
    </row>
    <row r="69" spans="2:12" s="229" customFormat="1" ht="36.950000000000003" customHeight="1" x14ac:dyDescent="0.3">
      <c r="B69" s="87"/>
      <c r="C69" s="263" t="s">
        <v>93</v>
      </c>
      <c r="L69" s="87"/>
    </row>
    <row r="70" spans="2:12" s="229" customFormat="1" ht="6.95" customHeight="1" x14ac:dyDescent="0.3">
      <c r="B70" s="87"/>
      <c r="L70" s="87"/>
    </row>
    <row r="71" spans="2:12" s="229" customFormat="1" ht="14.45" customHeight="1" x14ac:dyDescent="0.3">
      <c r="B71" s="87"/>
      <c r="C71" s="261" t="s">
        <v>17</v>
      </c>
      <c r="L71" s="87"/>
    </row>
    <row r="72" spans="2:12" s="229" customFormat="1" ht="16.5" customHeight="1" x14ac:dyDescent="0.3">
      <c r="B72" s="87"/>
      <c r="E72" s="395" t="str">
        <f>E7</f>
        <v>D 1.1 - Architektonicko-stavební řešení, VALDICE-modernizace tepelného hospodářství - EED</v>
      </c>
      <c r="F72" s="396"/>
      <c r="G72" s="396"/>
      <c r="H72" s="396"/>
      <c r="L72" s="87"/>
    </row>
    <row r="73" spans="2:12" s="229" customFormat="1" ht="14.45" customHeight="1" x14ac:dyDescent="0.3">
      <c r="B73" s="87"/>
      <c r="C73" s="261" t="s">
        <v>108</v>
      </c>
      <c r="L73" s="87"/>
    </row>
    <row r="74" spans="2:12" s="229" customFormat="1" ht="17.25" customHeight="1" x14ac:dyDescent="0.3">
      <c r="B74" s="87"/>
      <c r="E74" s="397" t="str">
        <f>E9</f>
        <v>D 1.1 - Architektonicko-stavební řešení, SO04 - Kuchyně obj. 41</v>
      </c>
      <c r="F74" s="398"/>
      <c r="G74" s="398"/>
      <c r="H74" s="398"/>
      <c r="L74" s="87"/>
    </row>
    <row r="75" spans="2:12" s="229" customFormat="1" ht="6.95" customHeight="1" x14ac:dyDescent="0.3">
      <c r="B75" s="87"/>
      <c r="L75" s="87"/>
    </row>
    <row r="76" spans="2:12" s="229" customFormat="1" ht="18" customHeight="1" x14ac:dyDescent="0.3">
      <c r="B76" s="87"/>
      <c r="C76" s="261" t="s">
        <v>21</v>
      </c>
      <c r="F76" s="260" t="str">
        <f>F12</f>
        <v>Věznice Valdice, nám. Míru 55, Valdice</v>
      </c>
      <c r="I76" s="261" t="s">
        <v>23</v>
      </c>
      <c r="J76" s="262" t="str">
        <f>IF(J12="","",J12)</f>
        <v>10. 5. 2018</v>
      </c>
      <c r="L76" s="87"/>
    </row>
    <row r="77" spans="2:12" s="229" customFormat="1" ht="6.95" customHeight="1" x14ac:dyDescent="0.3">
      <c r="B77" s="87"/>
      <c r="L77" s="87"/>
    </row>
    <row r="78" spans="2:12" s="229" customFormat="1" ht="15" x14ac:dyDescent="0.3">
      <c r="B78" s="87"/>
      <c r="C78" s="261" t="s">
        <v>24</v>
      </c>
      <c r="F78" s="260" t="str">
        <f>E15</f>
        <v>Vězeňská služba ČR, Soudní 1672/1a, Praha 4</v>
      </c>
      <c r="I78" s="261" t="s">
        <v>28</v>
      </c>
      <c r="J78" s="260" t="str">
        <f>E21</f>
        <v xml:space="preserve"> </v>
      </c>
      <c r="L78" s="87"/>
    </row>
    <row r="79" spans="2:12" s="229" customFormat="1" ht="14.45" customHeight="1" x14ac:dyDescent="0.3">
      <c r="B79" s="87"/>
      <c r="C79" s="261" t="s">
        <v>27</v>
      </c>
      <c r="F79" s="260" t="str">
        <f>IF(E18="","",E18)</f>
        <v xml:space="preserve"> </v>
      </c>
      <c r="L79" s="87"/>
    </row>
    <row r="80" spans="2:12" s="229" customFormat="1" ht="10.35" customHeight="1" x14ac:dyDescent="0.3">
      <c r="B80" s="87"/>
      <c r="L80" s="87"/>
    </row>
    <row r="81" spans="2:64" s="99" customFormat="1" ht="29.25" customHeight="1" x14ac:dyDescent="0.3">
      <c r="B81" s="100"/>
      <c r="C81" s="189" t="s">
        <v>94</v>
      </c>
      <c r="D81" s="245" t="s">
        <v>51</v>
      </c>
      <c r="E81" s="245" t="s">
        <v>47</v>
      </c>
      <c r="F81" s="245" t="s">
        <v>95</v>
      </c>
      <c r="G81" s="245" t="s">
        <v>96</v>
      </c>
      <c r="H81" s="245" t="s">
        <v>97</v>
      </c>
      <c r="I81" s="245" t="s">
        <v>98</v>
      </c>
      <c r="J81" s="245" t="s">
        <v>90</v>
      </c>
      <c r="K81" s="246" t="s">
        <v>99</v>
      </c>
      <c r="L81" s="100"/>
      <c r="M81" s="186" t="s">
        <v>100</v>
      </c>
      <c r="N81" s="185" t="s">
        <v>36</v>
      </c>
      <c r="O81" s="185" t="s">
        <v>101</v>
      </c>
      <c r="P81" s="185" t="s">
        <v>102</v>
      </c>
      <c r="Q81" s="185" t="s">
        <v>103</v>
      </c>
      <c r="R81" s="185" t="s">
        <v>104</v>
      </c>
      <c r="S81" s="185" t="s">
        <v>105</v>
      </c>
      <c r="T81" s="184" t="s">
        <v>106</v>
      </c>
    </row>
    <row r="82" spans="2:64" s="229" customFormat="1" ht="29.25" customHeight="1" x14ac:dyDescent="0.35">
      <c r="B82" s="87"/>
      <c r="C82" s="259" t="s">
        <v>91</v>
      </c>
      <c r="J82" s="258">
        <f>BJ82</f>
        <v>0</v>
      </c>
      <c r="L82" s="87"/>
      <c r="M82" s="98"/>
      <c r="N82" s="97"/>
      <c r="O82" s="97"/>
      <c r="P82" s="182">
        <f>P83+P166</f>
        <v>256.30547799999999</v>
      </c>
      <c r="Q82" s="97"/>
      <c r="R82" s="182">
        <f>R83+R166</f>
        <v>23.638472</v>
      </c>
      <c r="S82" s="97"/>
      <c r="T82" s="181">
        <f>T83+T166</f>
        <v>2.1890000000000001</v>
      </c>
      <c r="AS82" s="90" t="s">
        <v>65</v>
      </c>
      <c r="AT82" s="90" t="s">
        <v>92</v>
      </c>
      <c r="BJ82" s="180">
        <f>BJ83+BJ166</f>
        <v>0</v>
      </c>
    </row>
    <row r="83" spans="2:64" s="164" customFormat="1" ht="37.35" customHeight="1" x14ac:dyDescent="0.35">
      <c r="B83" s="174"/>
      <c r="D83" s="166" t="s">
        <v>65</v>
      </c>
      <c r="E83" s="255" t="s">
        <v>193</v>
      </c>
      <c r="F83" s="255" t="s">
        <v>192</v>
      </c>
      <c r="J83" s="254">
        <f>BJ83</f>
        <v>0</v>
      </c>
      <c r="L83" s="174"/>
      <c r="M83" s="171"/>
      <c r="N83" s="169"/>
      <c r="O83" s="169"/>
      <c r="P83" s="170">
        <f>P84+P121+P137+P163</f>
        <v>246.30547799999999</v>
      </c>
      <c r="Q83" s="169"/>
      <c r="R83" s="170">
        <f>R84+R121+R137+R163</f>
        <v>23.638472</v>
      </c>
      <c r="S83" s="169"/>
      <c r="T83" s="168">
        <f>T84+T121+T137+T163</f>
        <v>2.1890000000000001</v>
      </c>
      <c r="AQ83" s="166" t="s">
        <v>71</v>
      </c>
      <c r="AS83" s="167" t="s">
        <v>65</v>
      </c>
      <c r="AT83" s="167" t="s">
        <v>66</v>
      </c>
      <c r="AX83" s="166" t="s">
        <v>107</v>
      </c>
      <c r="BJ83" s="165">
        <f>BJ84+BJ121+BJ137+BJ163</f>
        <v>0</v>
      </c>
    </row>
    <row r="84" spans="2:64" s="164" customFormat="1" ht="19.899999999999999" customHeight="1" x14ac:dyDescent="0.3">
      <c r="B84" s="174"/>
      <c r="D84" s="166" t="s">
        <v>65</v>
      </c>
      <c r="E84" s="257" t="s">
        <v>75</v>
      </c>
      <c r="F84" s="257" t="s">
        <v>295</v>
      </c>
      <c r="J84" s="256">
        <f>BJ84</f>
        <v>0</v>
      </c>
      <c r="L84" s="174"/>
      <c r="M84" s="171"/>
      <c r="N84" s="169"/>
      <c r="O84" s="169"/>
      <c r="P84" s="170">
        <f>SUM(P85:P120)</f>
        <v>12.085156</v>
      </c>
      <c r="Q84" s="169"/>
      <c r="R84" s="170">
        <f>SUM(R85:R120)</f>
        <v>6.1676568399999994</v>
      </c>
      <c r="S84" s="169"/>
      <c r="T84" s="168">
        <f>SUM(T85:T120)</f>
        <v>0</v>
      </c>
      <c r="AQ84" s="166" t="s">
        <v>71</v>
      </c>
      <c r="AS84" s="167" t="s">
        <v>65</v>
      </c>
      <c r="AT84" s="167" t="s">
        <v>71</v>
      </c>
      <c r="AX84" s="166" t="s">
        <v>107</v>
      </c>
      <c r="BJ84" s="165">
        <f>SUM(BJ85:BJ120)</f>
        <v>0</v>
      </c>
    </row>
    <row r="85" spans="2:64" s="229" customFormat="1" ht="16.5" customHeight="1" x14ac:dyDescent="0.3">
      <c r="B85" s="96"/>
      <c r="C85" s="95" t="s">
        <v>71</v>
      </c>
      <c r="D85" s="95" t="s">
        <v>126</v>
      </c>
      <c r="E85" s="94" t="s">
        <v>294</v>
      </c>
      <c r="F85" s="247" t="s">
        <v>293</v>
      </c>
      <c r="G85" s="93" t="s">
        <v>246</v>
      </c>
      <c r="H85" s="92">
        <v>0.42099999999999999</v>
      </c>
      <c r="I85" s="243"/>
      <c r="J85" s="243"/>
      <c r="K85" s="247"/>
      <c r="L85" s="87"/>
      <c r="M85" s="159" t="s">
        <v>5</v>
      </c>
      <c r="N85" s="163" t="s">
        <v>37</v>
      </c>
      <c r="O85" s="162">
        <v>0.629</v>
      </c>
      <c r="P85" s="162">
        <f>O85*H85</f>
        <v>0.26480900000000002</v>
      </c>
      <c r="Q85" s="162">
        <v>2.45329</v>
      </c>
      <c r="R85" s="162">
        <f>Q85*H85</f>
        <v>1.0328350899999998</v>
      </c>
      <c r="S85" s="162">
        <v>0</v>
      </c>
      <c r="T85" s="161">
        <f>S85*H85</f>
        <v>0</v>
      </c>
      <c r="AQ85" s="90" t="s">
        <v>174</v>
      </c>
      <c r="AS85" s="90" t="s">
        <v>126</v>
      </c>
      <c r="AT85" s="90" t="s">
        <v>75</v>
      </c>
      <c r="AX85" s="90" t="s">
        <v>107</v>
      </c>
      <c r="BD85" s="91">
        <f>IF(N85="základní",J85,0)</f>
        <v>0</v>
      </c>
      <c r="BE85" s="91">
        <f>IF(N85="snížená",J85,0)</f>
        <v>0</v>
      </c>
      <c r="BF85" s="91">
        <f>IF(N85="zákl. přenesená",J85,0)</f>
        <v>0</v>
      </c>
      <c r="BG85" s="91">
        <f>IF(N85="sníž. přenesená",J85,0)</f>
        <v>0</v>
      </c>
      <c r="BH85" s="91">
        <f>IF(N85="nulová",J85,0)</f>
        <v>0</v>
      </c>
      <c r="BI85" s="90" t="s">
        <v>71</v>
      </c>
      <c r="BJ85" s="91">
        <f>ROUND(I85*H85,2)</f>
        <v>0</v>
      </c>
      <c r="BK85" s="90" t="s">
        <v>174</v>
      </c>
      <c r="BL85" s="90" t="s">
        <v>292</v>
      </c>
    </row>
    <row r="86" spans="2:64" s="146" customFormat="1" x14ac:dyDescent="0.3">
      <c r="B86" s="151"/>
      <c r="D86" s="131" t="s">
        <v>200</v>
      </c>
      <c r="E86" s="147" t="s">
        <v>5</v>
      </c>
      <c r="F86" s="152" t="s">
        <v>291</v>
      </c>
      <c r="H86" s="147" t="s">
        <v>5</v>
      </c>
      <c r="L86" s="151"/>
      <c r="M86" s="150"/>
      <c r="N86" s="149"/>
      <c r="O86" s="149"/>
      <c r="P86" s="149"/>
      <c r="Q86" s="149"/>
      <c r="R86" s="149"/>
      <c r="S86" s="149"/>
      <c r="T86" s="148"/>
      <c r="AS86" s="147" t="s">
        <v>200</v>
      </c>
      <c r="AT86" s="147" t="s">
        <v>75</v>
      </c>
      <c r="AU86" s="146" t="s">
        <v>71</v>
      </c>
      <c r="AV86" s="146" t="s">
        <v>29</v>
      </c>
      <c r="AW86" s="146" t="s">
        <v>66</v>
      </c>
      <c r="AX86" s="147" t="s">
        <v>107</v>
      </c>
    </row>
    <row r="87" spans="2:64" s="123" customFormat="1" x14ac:dyDescent="0.3">
      <c r="B87" s="128"/>
      <c r="D87" s="131" t="s">
        <v>200</v>
      </c>
      <c r="E87" s="124" t="s">
        <v>5</v>
      </c>
      <c r="F87" s="130" t="s">
        <v>290</v>
      </c>
      <c r="H87" s="129">
        <v>0.05</v>
      </c>
      <c r="L87" s="128"/>
      <c r="M87" s="145"/>
      <c r="N87" s="144"/>
      <c r="O87" s="144"/>
      <c r="P87" s="144"/>
      <c r="Q87" s="144"/>
      <c r="R87" s="144"/>
      <c r="S87" s="144"/>
      <c r="T87" s="143"/>
      <c r="AS87" s="124" t="s">
        <v>200</v>
      </c>
      <c r="AT87" s="124" t="s">
        <v>75</v>
      </c>
      <c r="AU87" s="123" t="s">
        <v>75</v>
      </c>
      <c r="AV87" s="123" t="s">
        <v>29</v>
      </c>
      <c r="AW87" s="123" t="s">
        <v>66</v>
      </c>
      <c r="AX87" s="124" t="s">
        <v>107</v>
      </c>
    </row>
    <row r="88" spans="2:64" s="123" customFormat="1" x14ac:dyDescent="0.3">
      <c r="B88" s="128"/>
      <c r="D88" s="131" t="s">
        <v>200</v>
      </c>
      <c r="E88" s="124" t="s">
        <v>5</v>
      </c>
      <c r="F88" s="130" t="s">
        <v>289</v>
      </c>
      <c r="H88" s="129">
        <v>0.16300000000000001</v>
      </c>
      <c r="L88" s="128"/>
      <c r="M88" s="145"/>
      <c r="N88" s="144"/>
      <c r="O88" s="144"/>
      <c r="P88" s="144"/>
      <c r="Q88" s="144"/>
      <c r="R88" s="144"/>
      <c r="S88" s="144"/>
      <c r="T88" s="143"/>
      <c r="AS88" s="124" t="s">
        <v>200</v>
      </c>
      <c r="AT88" s="124" t="s">
        <v>75</v>
      </c>
      <c r="AU88" s="123" t="s">
        <v>75</v>
      </c>
      <c r="AV88" s="123" t="s">
        <v>29</v>
      </c>
      <c r="AW88" s="123" t="s">
        <v>66</v>
      </c>
      <c r="AX88" s="124" t="s">
        <v>107</v>
      </c>
    </row>
    <row r="89" spans="2:64" s="123" customFormat="1" x14ac:dyDescent="0.3">
      <c r="B89" s="128"/>
      <c r="D89" s="131" t="s">
        <v>200</v>
      </c>
      <c r="E89" s="124" t="s">
        <v>5</v>
      </c>
      <c r="F89" s="130" t="s">
        <v>288</v>
      </c>
      <c r="H89" s="129">
        <v>0.105</v>
      </c>
      <c r="L89" s="128"/>
      <c r="M89" s="145"/>
      <c r="N89" s="144"/>
      <c r="O89" s="144"/>
      <c r="P89" s="144"/>
      <c r="Q89" s="144"/>
      <c r="R89" s="144"/>
      <c r="S89" s="144"/>
      <c r="T89" s="143"/>
      <c r="AS89" s="124" t="s">
        <v>200</v>
      </c>
      <c r="AT89" s="124" t="s">
        <v>75</v>
      </c>
      <c r="AU89" s="123" t="s">
        <v>75</v>
      </c>
      <c r="AV89" s="123" t="s">
        <v>29</v>
      </c>
      <c r="AW89" s="123" t="s">
        <v>66</v>
      </c>
      <c r="AX89" s="124" t="s">
        <v>107</v>
      </c>
    </row>
    <row r="90" spans="2:64" s="123" customFormat="1" x14ac:dyDescent="0.3">
      <c r="B90" s="128"/>
      <c r="D90" s="131" t="s">
        <v>200</v>
      </c>
      <c r="E90" s="124" t="s">
        <v>5</v>
      </c>
      <c r="F90" s="130" t="s">
        <v>287</v>
      </c>
      <c r="H90" s="129">
        <v>0.10299999999999999</v>
      </c>
      <c r="L90" s="128"/>
      <c r="M90" s="145"/>
      <c r="N90" s="144"/>
      <c r="O90" s="144"/>
      <c r="P90" s="144"/>
      <c r="Q90" s="144"/>
      <c r="R90" s="144"/>
      <c r="S90" s="144"/>
      <c r="T90" s="143"/>
      <c r="AS90" s="124" t="s">
        <v>200</v>
      </c>
      <c r="AT90" s="124" t="s">
        <v>75</v>
      </c>
      <c r="AU90" s="123" t="s">
        <v>75</v>
      </c>
      <c r="AV90" s="123" t="s">
        <v>29</v>
      </c>
      <c r="AW90" s="123" t="s">
        <v>66</v>
      </c>
      <c r="AX90" s="124" t="s">
        <v>107</v>
      </c>
    </row>
    <row r="91" spans="2:64" s="135" customFormat="1" x14ac:dyDescent="0.3">
      <c r="B91" s="140"/>
      <c r="D91" s="131" t="s">
        <v>200</v>
      </c>
      <c r="E91" s="136" t="s">
        <v>5</v>
      </c>
      <c r="F91" s="142" t="s">
        <v>222</v>
      </c>
      <c r="H91" s="141">
        <v>0.42099999999999999</v>
      </c>
      <c r="L91" s="140"/>
      <c r="M91" s="139"/>
      <c r="N91" s="138"/>
      <c r="O91" s="138"/>
      <c r="P91" s="138"/>
      <c r="Q91" s="138"/>
      <c r="R91" s="138"/>
      <c r="S91" s="138"/>
      <c r="T91" s="137"/>
      <c r="AS91" s="136" t="s">
        <v>200</v>
      </c>
      <c r="AT91" s="136" t="s">
        <v>75</v>
      </c>
      <c r="AU91" s="135" t="s">
        <v>174</v>
      </c>
      <c r="AV91" s="135" t="s">
        <v>29</v>
      </c>
      <c r="AW91" s="135" t="s">
        <v>71</v>
      </c>
      <c r="AX91" s="136" t="s">
        <v>107</v>
      </c>
    </row>
    <row r="92" spans="2:64" s="229" customFormat="1" ht="16.5" customHeight="1" x14ac:dyDescent="0.3">
      <c r="B92" s="96"/>
      <c r="C92" s="95" t="s">
        <v>75</v>
      </c>
      <c r="D92" s="95" t="s">
        <v>126</v>
      </c>
      <c r="E92" s="94" t="s">
        <v>286</v>
      </c>
      <c r="F92" s="247" t="s">
        <v>285</v>
      </c>
      <c r="G92" s="93" t="s">
        <v>246</v>
      </c>
      <c r="H92" s="92">
        <v>2.0129999999999999</v>
      </c>
      <c r="I92" s="243"/>
      <c r="J92" s="243"/>
      <c r="K92" s="247"/>
      <c r="L92" s="87"/>
      <c r="M92" s="159" t="s">
        <v>5</v>
      </c>
      <c r="N92" s="163" t="s">
        <v>37</v>
      </c>
      <c r="O92" s="162">
        <v>0.629</v>
      </c>
      <c r="P92" s="162">
        <f>O92*H92</f>
        <v>1.2661769999999999</v>
      </c>
      <c r="Q92" s="162">
        <v>2.45329</v>
      </c>
      <c r="R92" s="162">
        <f>Q92*H92</f>
        <v>4.9384727699999997</v>
      </c>
      <c r="S92" s="162">
        <v>0</v>
      </c>
      <c r="T92" s="161">
        <f>S92*H92</f>
        <v>0</v>
      </c>
      <c r="AQ92" s="90" t="s">
        <v>174</v>
      </c>
      <c r="AS92" s="90" t="s">
        <v>126</v>
      </c>
      <c r="AT92" s="90" t="s">
        <v>75</v>
      </c>
      <c r="AX92" s="90" t="s">
        <v>107</v>
      </c>
      <c r="BD92" s="91">
        <f>IF(N92="základní",J92,0)</f>
        <v>0</v>
      </c>
      <c r="BE92" s="91">
        <f>IF(N92="snížená",J92,0)</f>
        <v>0</v>
      </c>
      <c r="BF92" s="91">
        <f>IF(N92="zákl. přenesená",J92,0)</f>
        <v>0</v>
      </c>
      <c r="BG92" s="91">
        <f>IF(N92="sníž. přenesená",J92,0)</f>
        <v>0</v>
      </c>
      <c r="BH92" s="91">
        <f>IF(N92="nulová",J92,0)</f>
        <v>0</v>
      </c>
      <c r="BI92" s="90" t="s">
        <v>71</v>
      </c>
      <c r="BJ92" s="91">
        <f>ROUND(I92*H92,2)</f>
        <v>0</v>
      </c>
      <c r="BK92" s="90" t="s">
        <v>174</v>
      </c>
      <c r="BL92" s="90" t="s">
        <v>284</v>
      </c>
    </row>
    <row r="93" spans="2:64" s="146" customFormat="1" x14ac:dyDescent="0.3">
      <c r="B93" s="151"/>
      <c r="D93" s="131" t="s">
        <v>200</v>
      </c>
      <c r="E93" s="147" t="s">
        <v>5</v>
      </c>
      <c r="F93" s="152" t="s">
        <v>270</v>
      </c>
      <c r="H93" s="147" t="s">
        <v>5</v>
      </c>
      <c r="L93" s="151"/>
      <c r="M93" s="150"/>
      <c r="N93" s="149"/>
      <c r="O93" s="149"/>
      <c r="P93" s="149"/>
      <c r="Q93" s="149"/>
      <c r="R93" s="149"/>
      <c r="S93" s="149"/>
      <c r="T93" s="148"/>
      <c r="W93" s="229"/>
      <c r="AS93" s="147" t="s">
        <v>200</v>
      </c>
      <c r="AT93" s="147" t="s">
        <v>75</v>
      </c>
      <c r="AU93" s="146" t="s">
        <v>71</v>
      </c>
      <c r="AV93" s="146" t="s">
        <v>29</v>
      </c>
      <c r="AW93" s="146" t="s">
        <v>66</v>
      </c>
      <c r="AX93" s="147" t="s">
        <v>107</v>
      </c>
    </row>
    <row r="94" spans="2:64" s="123" customFormat="1" x14ac:dyDescent="0.3">
      <c r="B94" s="128"/>
      <c r="D94" s="131" t="s">
        <v>200</v>
      </c>
      <c r="E94" s="124" t="s">
        <v>5</v>
      </c>
      <c r="F94" s="130" t="s">
        <v>283</v>
      </c>
      <c r="H94" s="129">
        <v>0.156</v>
      </c>
      <c r="L94" s="128"/>
      <c r="M94" s="145"/>
      <c r="N94" s="144"/>
      <c r="O94" s="144"/>
      <c r="P94" s="144"/>
      <c r="Q94" s="144"/>
      <c r="R94" s="144"/>
      <c r="S94" s="144"/>
      <c r="T94" s="143"/>
      <c r="W94" s="229"/>
      <c r="AS94" s="124" t="s">
        <v>200</v>
      </c>
      <c r="AT94" s="124" t="s">
        <v>75</v>
      </c>
      <c r="AU94" s="123" t="s">
        <v>75</v>
      </c>
      <c r="AV94" s="123" t="s">
        <v>29</v>
      </c>
      <c r="AW94" s="123" t="s">
        <v>66</v>
      </c>
      <c r="AX94" s="124" t="s">
        <v>107</v>
      </c>
    </row>
    <row r="95" spans="2:64" s="123" customFormat="1" x14ac:dyDescent="0.3">
      <c r="B95" s="128"/>
      <c r="D95" s="131" t="s">
        <v>200</v>
      </c>
      <c r="E95" s="124" t="s">
        <v>5</v>
      </c>
      <c r="F95" s="130" t="s">
        <v>282</v>
      </c>
      <c r="H95" s="129">
        <v>0.18099999999999999</v>
      </c>
      <c r="L95" s="128"/>
      <c r="M95" s="145"/>
      <c r="N95" s="144"/>
      <c r="O95" s="144"/>
      <c r="P95" s="144"/>
      <c r="Q95" s="144"/>
      <c r="R95" s="144"/>
      <c r="S95" s="144"/>
      <c r="T95" s="143"/>
      <c r="W95" s="229"/>
      <c r="AS95" s="124" t="s">
        <v>200</v>
      </c>
      <c r="AT95" s="124" t="s">
        <v>75</v>
      </c>
      <c r="AU95" s="123" t="s">
        <v>75</v>
      </c>
      <c r="AV95" s="123" t="s">
        <v>29</v>
      </c>
      <c r="AW95" s="123" t="s">
        <v>66</v>
      </c>
      <c r="AX95" s="124" t="s">
        <v>107</v>
      </c>
    </row>
    <row r="96" spans="2:64" s="123" customFormat="1" x14ac:dyDescent="0.3">
      <c r="B96" s="128"/>
      <c r="D96" s="131" t="s">
        <v>200</v>
      </c>
      <c r="E96" s="124" t="s">
        <v>5</v>
      </c>
      <c r="F96" s="130" t="s">
        <v>281</v>
      </c>
      <c r="H96" s="129">
        <v>0.14399999999999999</v>
      </c>
      <c r="L96" s="128"/>
      <c r="M96" s="145"/>
      <c r="N96" s="144"/>
      <c r="O96" s="144"/>
      <c r="P96" s="144"/>
      <c r="Q96" s="144"/>
      <c r="R96" s="144"/>
      <c r="S96" s="144"/>
      <c r="T96" s="143"/>
      <c r="W96" s="229"/>
      <c r="AS96" s="124" t="s">
        <v>200</v>
      </c>
      <c r="AT96" s="124" t="s">
        <v>75</v>
      </c>
      <c r="AU96" s="123" t="s">
        <v>75</v>
      </c>
      <c r="AV96" s="123" t="s">
        <v>29</v>
      </c>
      <c r="AW96" s="123" t="s">
        <v>66</v>
      </c>
      <c r="AX96" s="124" t="s">
        <v>107</v>
      </c>
    </row>
    <row r="97" spans="2:64" s="123" customFormat="1" x14ac:dyDescent="0.3">
      <c r="B97" s="128"/>
      <c r="D97" s="131" t="s">
        <v>200</v>
      </c>
      <c r="E97" s="124" t="s">
        <v>5</v>
      </c>
      <c r="F97" s="130" t="s">
        <v>280</v>
      </c>
      <c r="H97" s="129">
        <v>4.4999999999999998E-2</v>
      </c>
      <c r="L97" s="128"/>
      <c r="M97" s="145"/>
      <c r="N97" s="144"/>
      <c r="O97" s="144"/>
      <c r="P97" s="144"/>
      <c r="Q97" s="144"/>
      <c r="R97" s="144"/>
      <c r="S97" s="144"/>
      <c r="T97" s="143"/>
      <c r="W97" s="229"/>
      <c r="AS97" s="124" t="s">
        <v>200</v>
      </c>
      <c r="AT97" s="124" t="s">
        <v>75</v>
      </c>
      <c r="AU97" s="123" t="s">
        <v>75</v>
      </c>
      <c r="AV97" s="123" t="s">
        <v>29</v>
      </c>
      <c r="AW97" s="123" t="s">
        <v>66</v>
      </c>
      <c r="AX97" s="124" t="s">
        <v>107</v>
      </c>
    </row>
    <row r="98" spans="2:64" s="123" customFormat="1" x14ac:dyDescent="0.3">
      <c r="B98" s="128"/>
      <c r="D98" s="131" t="s">
        <v>200</v>
      </c>
      <c r="E98" s="124" t="s">
        <v>5</v>
      </c>
      <c r="F98" s="130" t="s">
        <v>279</v>
      </c>
      <c r="H98" s="129">
        <v>0.23</v>
      </c>
      <c r="L98" s="128"/>
      <c r="M98" s="145"/>
      <c r="N98" s="144"/>
      <c r="O98" s="144"/>
      <c r="P98" s="144"/>
      <c r="Q98" s="144"/>
      <c r="R98" s="144"/>
      <c r="S98" s="144"/>
      <c r="T98" s="143"/>
      <c r="W98" s="229"/>
      <c r="AS98" s="124" t="s">
        <v>200</v>
      </c>
      <c r="AT98" s="124" t="s">
        <v>75</v>
      </c>
      <c r="AU98" s="123" t="s">
        <v>75</v>
      </c>
      <c r="AV98" s="123" t="s">
        <v>29</v>
      </c>
      <c r="AW98" s="123" t="s">
        <v>66</v>
      </c>
      <c r="AX98" s="124" t="s">
        <v>107</v>
      </c>
    </row>
    <row r="99" spans="2:64" s="123" customFormat="1" x14ac:dyDescent="0.3">
      <c r="B99" s="128"/>
      <c r="D99" s="131" t="s">
        <v>200</v>
      </c>
      <c r="E99" s="124" t="s">
        <v>5</v>
      </c>
      <c r="F99" s="130" t="s">
        <v>278</v>
      </c>
      <c r="H99" s="129">
        <v>0.219</v>
      </c>
      <c r="L99" s="128"/>
      <c r="M99" s="145"/>
      <c r="N99" s="144"/>
      <c r="O99" s="144"/>
      <c r="P99" s="144"/>
      <c r="Q99" s="144"/>
      <c r="R99" s="144"/>
      <c r="S99" s="144"/>
      <c r="T99" s="143"/>
      <c r="W99" s="229"/>
      <c r="AS99" s="124" t="s">
        <v>200</v>
      </c>
      <c r="AT99" s="124" t="s">
        <v>75</v>
      </c>
      <c r="AU99" s="123" t="s">
        <v>75</v>
      </c>
      <c r="AV99" s="123" t="s">
        <v>29</v>
      </c>
      <c r="AW99" s="123" t="s">
        <v>66</v>
      </c>
      <c r="AX99" s="124" t="s">
        <v>107</v>
      </c>
    </row>
    <row r="100" spans="2:64" s="123" customFormat="1" x14ac:dyDescent="0.3">
      <c r="B100" s="128"/>
      <c r="D100" s="131" t="s">
        <v>200</v>
      </c>
      <c r="E100" s="124" t="s">
        <v>5</v>
      </c>
      <c r="F100" s="130" t="s">
        <v>277</v>
      </c>
      <c r="H100" s="129">
        <v>0.30199999999999999</v>
      </c>
      <c r="L100" s="128"/>
      <c r="M100" s="145"/>
      <c r="N100" s="144"/>
      <c r="O100" s="144"/>
      <c r="P100" s="144"/>
      <c r="Q100" s="144"/>
      <c r="R100" s="144"/>
      <c r="S100" s="144"/>
      <c r="T100" s="143"/>
      <c r="W100" s="229"/>
      <c r="AS100" s="124" t="s">
        <v>200</v>
      </c>
      <c r="AT100" s="124" t="s">
        <v>75</v>
      </c>
      <c r="AU100" s="123" t="s">
        <v>75</v>
      </c>
      <c r="AV100" s="123" t="s">
        <v>29</v>
      </c>
      <c r="AW100" s="123" t="s">
        <v>66</v>
      </c>
      <c r="AX100" s="124" t="s">
        <v>107</v>
      </c>
    </row>
    <row r="101" spans="2:64" s="123" customFormat="1" x14ac:dyDescent="0.3">
      <c r="B101" s="128"/>
      <c r="D101" s="131" t="s">
        <v>200</v>
      </c>
      <c r="E101" s="124" t="s">
        <v>5</v>
      </c>
      <c r="F101" s="130" t="s">
        <v>276</v>
      </c>
      <c r="H101" s="129">
        <v>0.35599999999999998</v>
      </c>
      <c r="L101" s="128"/>
      <c r="M101" s="145"/>
      <c r="N101" s="144"/>
      <c r="O101" s="144"/>
      <c r="P101" s="144"/>
      <c r="Q101" s="144"/>
      <c r="R101" s="144"/>
      <c r="S101" s="144"/>
      <c r="T101" s="143"/>
      <c r="W101" s="229"/>
      <c r="AS101" s="124" t="s">
        <v>200</v>
      </c>
      <c r="AT101" s="124" t="s">
        <v>75</v>
      </c>
      <c r="AU101" s="123" t="s">
        <v>75</v>
      </c>
      <c r="AV101" s="123" t="s">
        <v>29</v>
      </c>
      <c r="AW101" s="123" t="s">
        <v>66</v>
      </c>
      <c r="AX101" s="124" t="s">
        <v>107</v>
      </c>
    </row>
    <row r="102" spans="2:64" s="123" customFormat="1" x14ac:dyDescent="0.3">
      <c r="B102" s="128"/>
      <c r="D102" s="131" t="s">
        <v>200</v>
      </c>
      <c r="E102" s="124" t="s">
        <v>5</v>
      </c>
      <c r="F102" s="130" t="s">
        <v>275</v>
      </c>
      <c r="H102" s="129">
        <v>0.13100000000000001</v>
      </c>
      <c r="L102" s="128"/>
      <c r="M102" s="145"/>
      <c r="N102" s="144"/>
      <c r="O102" s="144"/>
      <c r="P102" s="144"/>
      <c r="Q102" s="144"/>
      <c r="R102" s="144"/>
      <c r="S102" s="144"/>
      <c r="T102" s="143"/>
      <c r="W102" s="229"/>
      <c r="AS102" s="124" t="s">
        <v>200</v>
      </c>
      <c r="AT102" s="124" t="s">
        <v>75</v>
      </c>
      <c r="AU102" s="123" t="s">
        <v>75</v>
      </c>
      <c r="AV102" s="123" t="s">
        <v>29</v>
      </c>
      <c r="AW102" s="123" t="s">
        <v>66</v>
      </c>
      <c r="AX102" s="124" t="s">
        <v>107</v>
      </c>
    </row>
    <row r="103" spans="2:64" s="123" customFormat="1" x14ac:dyDescent="0.3">
      <c r="B103" s="128"/>
      <c r="D103" s="131" t="s">
        <v>200</v>
      </c>
      <c r="E103" s="124" t="s">
        <v>5</v>
      </c>
      <c r="F103" s="130" t="s">
        <v>274</v>
      </c>
      <c r="H103" s="129">
        <v>0.249</v>
      </c>
      <c r="L103" s="128"/>
      <c r="M103" s="145"/>
      <c r="N103" s="144"/>
      <c r="O103" s="144"/>
      <c r="P103" s="144"/>
      <c r="Q103" s="144"/>
      <c r="R103" s="144"/>
      <c r="S103" s="144"/>
      <c r="T103" s="143"/>
      <c r="W103" s="229"/>
      <c r="AS103" s="124" t="s">
        <v>200</v>
      </c>
      <c r="AT103" s="124" t="s">
        <v>75</v>
      </c>
      <c r="AU103" s="123" t="s">
        <v>75</v>
      </c>
      <c r="AV103" s="123" t="s">
        <v>29</v>
      </c>
      <c r="AW103" s="123" t="s">
        <v>66</v>
      </c>
      <c r="AX103" s="124" t="s">
        <v>107</v>
      </c>
    </row>
    <row r="104" spans="2:64" s="135" customFormat="1" x14ac:dyDescent="0.3">
      <c r="B104" s="140"/>
      <c r="D104" s="131" t="s">
        <v>200</v>
      </c>
      <c r="E104" s="136" t="s">
        <v>5</v>
      </c>
      <c r="F104" s="142" t="s">
        <v>222</v>
      </c>
      <c r="H104" s="141">
        <v>2.0129999999999999</v>
      </c>
      <c r="L104" s="140"/>
      <c r="M104" s="139"/>
      <c r="N104" s="138"/>
      <c r="O104" s="138"/>
      <c r="P104" s="138"/>
      <c r="Q104" s="138"/>
      <c r="R104" s="138"/>
      <c r="S104" s="138"/>
      <c r="T104" s="137"/>
      <c r="W104" s="229"/>
      <c r="AS104" s="136" t="s">
        <v>200</v>
      </c>
      <c r="AT104" s="136" t="s">
        <v>75</v>
      </c>
      <c r="AU104" s="135" t="s">
        <v>174</v>
      </c>
      <c r="AV104" s="135" t="s">
        <v>29</v>
      </c>
      <c r="AW104" s="135" t="s">
        <v>71</v>
      </c>
      <c r="AX104" s="136" t="s">
        <v>107</v>
      </c>
    </row>
    <row r="105" spans="2:64" s="229" customFormat="1" ht="16.5" customHeight="1" x14ac:dyDescent="0.3">
      <c r="B105" s="96"/>
      <c r="C105" s="95" t="s">
        <v>178</v>
      </c>
      <c r="D105" s="95" t="s">
        <v>126</v>
      </c>
      <c r="E105" s="94" t="s">
        <v>273</v>
      </c>
      <c r="F105" s="247" t="s">
        <v>272</v>
      </c>
      <c r="G105" s="93" t="s">
        <v>231</v>
      </c>
      <c r="H105" s="92">
        <v>15.744</v>
      </c>
      <c r="I105" s="243"/>
      <c r="J105" s="243"/>
      <c r="K105" s="247"/>
      <c r="L105" s="87"/>
      <c r="M105" s="159" t="s">
        <v>5</v>
      </c>
      <c r="N105" s="163" t="s">
        <v>37</v>
      </c>
      <c r="O105" s="162">
        <v>0.27400000000000002</v>
      </c>
      <c r="P105" s="162">
        <f>O105*H105</f>
        <v>4.3138560000000004</v>
      </c>
      <c r="Q105" s="162">
        <v>2.64E-3</v>
      </c>
      <c r="R105" s="162">
        <f>Q105*H105</f>
        <v>4.1564159999999996E-2</v>
      </c>
      <c r="S105" s="162">
        <v>0</v>
      </c>
      <c r="T105" s="161">
        <f>S105*H105</f>
        <v>0</v>
      </c>
      <c r="AQ105" s="90" t="s">
        <v>174</v>
      </c>
      <c r="AS105" s="90" t="s">
        <v>126</v>
      </c>
      <c r="AT105" s="90" t="s">
        <v>75</v>
      </c>
      <c r="AX105" s="90" t="s">
        <v>107</v>
      </c>
      <c r="BD105" s="91">
        <f>IF(N105="základní",J105,0)</f>
        <v>0</v>
      </c>
      <c r="BE105" s="91">
        <f>IF(N105="snížená",J105,0)</f>
        <v>0</v>
      </c>
      <c r="BF105" s="91">
        <f>IF(N105="zákl. přenesená",J105,0)</f>
        <v>0</v>
      </c>
      <c r="BG105" s="91">
        <f>IF(N105="sníž. přenesená",J105,0)</f>
        <v>0</v>
      </c>
      <c r="BH105" s="91">
        <f>IF(N105="nulová",J105,0)</f>
        <v>0</v>
      </c>
      <c r="BI105" s="90" t="s">
        <v>71</v>
      </c>
      <c r="BJ105" s="91">
        <f>ROUND(I105*H105,2)</f>
        <v>0</v>
      </c>
      <c r="BK105" s="90" t="s">
        <v>174</v>
      </c>
      <c r="BL105" s="90" t="s">
        <v>271</v>
      </c>
    </row>
    <row r="106" spans="2:64" s="146" customFormat="1" x14ac:dyDescent="0.3">
      <c r="B106" s="151"/>
      <c r="D106" s="131" t="s">
        <v>200</v>
      </c>
      <c r="E106" s="147" t="s">
        <v>5</v>
      </c>
      <c r="F106" s="152" t="s">
        <v>270</v>
      </c>
      <c r="H106" s="147" t="s">
        <v>5</v>
      </c>
      <c r="L106" s="151"/>
      <c r="M106" s="150"/>
      <c r="N106" s="149"/>
      <c r="O106" s="149"/>
      <c r="P106" s="149"/>
      <c r="Q106" s="149"/>
      <c r="R106" s="149"/>
      <c r="S106" s="149"/>
      <c r="T106" s="148"/>
      <c r="W106" s="229"/>
      <c r="AS106" s="147" t="s">
        <v>200</v>
      </c>
      <c r="AT106" s="147" t="s">
        <v>75</v>
      </c>
      <c r="AU106" s="146" t="s">
        <v>71</v>
      </c>
      <c r="AV106" s="146" t="s">
        <v>29</v>
      </c>
      <c r="AW106" s="146" t="s">
        <v>66</v>
      </c>
      <c r="AX106" s="147" t="s">
        <v>107</v>
      </c>
    </row>
    <row r="107" spans="2:64" s="123" customFormat="1" x14ac:dyDescent="0.3">
      <c r="B107" s="128"/>
      <c r="D107" s="131" t="s">
        <v>200</v>
      </c>
      <c r="E107" s="124" t="s">
        <v>5</v>
      </c>
      <c r="F107" s="130" t="s">
        <v>269</v>
      </c>
      <c r="H107" s="129">
        <v>2.5920000000000001</v>
      </c>
      <c r="L107" s="128"/>
      <c r="M107" s="145"/>
      <c r="N107" s="144"/>
      <c r="O107" s="144"/>
      <c r="P107" s="144"/>
      <c r="Q107" s="144"/>
      <c r="R107" s="144"/>
      <c r="S107" s="144"/>
      <c r="T107" s="143"/>
      <c r="W107" s="229"/>
      <c r="AS107" s="124" t="s">
        <v>200</v>
      </c>
      <c r="AT107" s="124" t="s">
        <v>75</v>
      </c>
      <c r="AU107" s="123" t="s">
        <v>75</v>
      </c>
      <c r="AV107" s="123" t="s">
        <v>29</v>
      </c>
      <c r="AW107" s="123" t="s">
        <v>66</v>
      </c>
      <c r="AX107" s="124" t="s">
        <v>107</v>
      </c>
    </row>
    <row r="108" spans="2:64" s="123" customFormat="1" x14ac:dyDescent="0.3">
      <c r="B108" s="128"/>
      <c r="D108" s="131" t="s">
        <v>200</v>
      </c>
      <c r="E108" s="124" t="s">
        <v>5</v>
      </c>
      <c r="F108" s="130" t="s">
        <v>268</v>
      </c>
      <c r="H108" s="129">
        <v>0.77100000000000002</v>
      </c>
      <c r="L108" s="128"/>
      <c r="M108" s="145"/>
      <c r="N108" s="144"/>
      <c r="O108" s="144"/>
      <c r="P108" s="144"/>
      <c r="Q108" s="144"/>
      <c r="R108" s="144"/>
      <c r="S108" s="144"/>
      <c r="T108" s="143"/>
      <c r="W108" s="229"/>
      <c r="AS108" s="124" t="s">
        <v>200</v>
      </c>
      <c r="AT108" s="124" t="s">
        <v>75</v>
      </c>
      <c r="AU108" s="123" t="s">
        <v>75</v>
      </c>
      <c r="AV108" s="123" t="s">
        <v>29</v>
      </c>
      <c r="AW108" s="123" t="s">
        <v>66</v>
      </c>
      <c r="AX108" s="124" t="s">
        <v>107</v>
      </c>
    </row>
    <row r="109" spans="2:64" s="123" customFormat="1" x14ac:dyDescent="0.3">
      <c r="B109" s="128"/>
      <c r="D109" s="131" t="s">
        <v>200</v>
      </c>
      <c r="E109" s="124" t="s">
        <v>5</v>
      </c>
      <c r="F109" s="130" t="s">
        <v>267</v>
      </c>
      <c r="H109" s="129">
        <v>2.7120000000000002</v>
      </c>
      <c r="L109" s="128"/>
      <c r="M109" s="145"/>
      <c r="N109" s="144"/>
      <c r="O109" s="144"/>
      <c r="P109" s="144"/>
      <c r="Q109" s="144"/>
      <c r="R109" s="144"/>
      <c r="S109" s="144"/>
      <c r="T109" s="143"/>
      <c r="W109" s="229"/>
      <c r="AS109" s="124" t="s">
        <v>200</v>
      </c>
      <c r="AT109" s="124" t="s">
        <v>75</v>
      </c>
      <c r="AU109" s="123" t="s">
        <v>75</v>
      </c>
      <c r="AV109" s="123" t="s">
        <v>29</v>
      </c>
      <c r="AW109" s="123" t="s">
        <v>66</v>
      </c>
      <c r="AX109" s="124" t="s">
        <v>107</v>
      </c>
    </row>
    <row r="110" spans="2:64" s="123" customFormat="1" x14ac:dyDescent="0.3">
      <c r="B110" s="128"/>
      <c r="D110" s="131" t="s">
        <v>200</v>
      </c>
      <c r="E110" s="124" t="s">
        <v>5</v>
      </c>
      <c r="F110" s="130" t="s">
        <v>266</v>
      </c>
      <c r="H110" s="129">
        <v>0.90300000000000002</v>
      </c>
      <c r="L110" s="128"/>
      <c r="M110" s="145"/>
      <c r="N110" s="144"/>
      <c r="O110" s="144"/>
      <c r="P110" s="144"/>
      <c r="Q110" s="144"/>
      <c r="R110" s="144"/>
      <c r="S110" s="144"/>
      <c r="T110" s="143"/>
      <c r="W110" s="229"/>
      <c r="AS110" s="124" t="s">
        <v>200</v>
      </c>
      <c r="AT110" s="124" t="s">
        <v>75</v>
      </c>
      <c r="AU110" s="123" t="s">
        <v>75</v>
      </c>
      <c r="AV110" s="123" t="s">
        <v>29</v>
      </c>
      <c r="AW110" s="123" t="s">
        <v>66</v>
      </c>
      <c r="AX110" s="124" t="s">
        <v>107</v>
      </c>
    </row>
    <row r="111" spans="2:64" s="123" customFormat="1" x14ac:dyDescent="0.3">
      <c r="B111" s="128"/>
      <c r="D111" s="131" t="s">
        <v>200</v>
      </c>
      <c r="E111" s="124" t="s">
        <v>5</v>
      </c>
      <c r="F111" s="130" t="s">
        <v>265</v>
      </c>
      <c r="H111" s="129">
        <v>3.8220000000000001</v>
      </c>
      <c r="L111" s="128"/>
      <c r="M111" s="145"/>
      <c r="N111" s="144"/>
      <c r="O111" s="144"/>
      <c r="P111" s="144"/>
      <c r="Q111" s="144"/>
      <c r="R111" s="144"/>
      <c r="S111" s="144"/>
      <c r="T111" s="143"/>
      <c r="W111" s="229"/>
      <c r="AS111" s="124" t="s">
        <v>200</v>
      </c>
      <c r="AT111" s="124" t="s">
        <v>75</v>
      </c>
      <c r="AU111" s="123" t="s">
        <v>75</v>
      </c>
      <c r="AV111" s="123" t="s">
        <v>29</v>
      </c>
      <c r="AW111" s="123" t="s">
        <v>66</v>
      </c>
      <c r="AX111" s="124" t="s">
        <v>107</v>
      </c>
    </row>
    <row r="112" spans="2:64" s="123" customFormat="1" x14ac:dyDescent="0.3">
      <c r="B112" s="128"/>
      <c r="D112" s="131" t="s">
        <v>200</v>
      </c>
      <c r="E112" s="124" t="s">
        <v>5</v>
      </c>
      <c r="F112" s="130" t="s">
        <v>264</v>
      </c>
      <c r="H112" s="129">
        <v>1.3979999999999999</v>
      </c>
      <c r="L112" s="128"/>
      <c r="M112" s="145"/>
      <c r="N112" s="144"/>
      <c r="O112" s="144"/>
      <c r="P112" s="144"/>
      <c r="Q112" s="144"/>
      <c r="R112" s="144"/>
      <c r="S112" s="144"/>
      <c r="T112" s="143"/>
      <c r="W112" s="229"/>
      <c r="AS112" s="124" t="s">
        <v>200</v>
      </c>
      <c r="AT112" s="124" t="s">
        <v>75</v>
      </c>
      <c r="AU112" s="123" t="s">
        <v>75</v>
      </c>
      <c r="AV112" s="123" t="s">
        <v>29</v>
      </c>
      <c r="AW112" s="123" t="s">
        <v>66</v>
      </c>
      <c r="AX112" s="124" t="s">
        <v>107</v>
      </c>
    </row>
    <row r="113" spans="2:64" s="123" customFormat="1" x14ac:dyDescent="0.3">
      <c r="B113" s="128"/>
      <c r="D113" s="131" t="s">
        <v>200</v>
      </c>
      <c r="E113" s="124" t="s">
        <v>5</v>
      </c>
      <c r="F113" s="130" t="s">
        <v>263</v>
      </c>
      <c r="H113" s="129">
        <v>2.9740000000000002</v>
      </c>
      <c r="L113" s="128"/>
      <c r="M113" s="145"/>
      <c r="N113" s="144"/>
      <c r="O113" s="144"/>
      <c r="P113" s="144"/>
      <c r="Q113" s="144"/>
      <c r="R113" s="144"/>
      <c r="S113" s="144"/>
      <c r="T113" s="143"/>
      <c r="W113" s="229"/>
      <c r="AS113" s="124" t="s">
        <v>200</v>
      </c>
      <c r="AT113" s="124" t="s">
        <v>75</v>
      </c>
      <c r="AU113" s="123" t="s">
        <v>75</v>
      </c>
      <c r="AV113" s="123" t="s">
        <v>29</v>
      </c>
      <c r="AW113" s="123" t="s">
        <v>66</v>
      </c>
      <c r="AX113" s="124" t="s">
        <v>107</v>
      </c>
    </row>
    <row r="114" spans="2:64" s="123" customFormat="1" x14ac:dyDescent="0.3">
      <c r="B114" s="128"/>
      <c r="D114" s="131" t="s">
        <v>200</v>
      </c>
      <c r="E114" s="124" t="s">
        <v>5</v>
      </c>
      <c r="F114" s="130" t="s">
        <v>262</v>
      </c>
      <c r="H114" s="129">
        <v>0.57199999999999995</v>
      </c>
      <c r="L114" s="128"/>
      <c r="M114" s="145"/>
      <c r="N114" s="144"/>
      <c r="O114" s="144"/>
      <c r="P114" s="144"/>
      <c r="Q114" s="144"/>
      <c r="R114" s="144"/>
      <c r="S114" s="144"/>
      <c r="T114" s="143"/>
      <c r="W114" s="229"/>
      <c r="AS114" s="124" t="s">
        <v>200</v>
      </c>
      <c r="AT114" s="124" t="s">
        <v>75</v>
      </c>
      <c r="AU114" s="123" t="s">
        <v>75</v>
      </c>
      <c r="AV114" s="123" t="s">
        <v>29</v>
      </c>
      <c r="AW114" s="123" t="s">
        <v>66</v>
      </c>
      <c r="AX114" s="124" t="s">
        <v>107</v>
      </c>
    </row>
    <row r="115" spans="2:64" s="135" customFormat="1" x14ac:dyDescent="0.3">
      <c r="B115" s="140"/>
      <c r="D115" s="131" t="s">
        <v>200</v>
      </c>
      <c r="E115" s="136" t="s">
        <v>5</v>
      </c>
      <c r="F115" s="142" t="s">
        <v>222</v>
      </c>
      <c r="H115" s="141">
        <v>15.744</v>
      </c>
      <c r="L115" s="140"/>
      <c r="M115" s="139"/>
      <c r="N115" s="138"/>
      <c r="O115" s="138"/>
      <c r="P115" s="138"/>
      <c r="Q115" s="138"/>
      <c r="R115" s="138"/>
      <c r="S115" s="138"/>
      <c r="T115" s="137"/>
      <c r="W115" s="229"/>
      <c r="AS115" s="136" t="s">
        <v>200</v>
      </c>
      <c r="AT115" s="136" t="s">
        <v>75</v>
      </c>
      <c r="AU115" s="135" t="s">
        <v>174</v>
      </c>
      <c r="AV115" s="135" t="s">
        <v>29</v>
      </c>
      <c r="AW115" s="135" t="s">
        <v>71</v>
      </c>
      <c r="AX115" s="136" t="s">
        <v>107</v>
      </c>
    </row>
    <row r="116" spans="2:64" s="229" customFormat="1" ht="16.5" customHeight="1" x14ac:dyDescent="0.3">
      <c r="B116" s="96"/>
      <c r="C116" s="95" t="s">
        <v>174</v>
      </c>
      <c r="D116" s="95" t="s">
        <v>126</v>
      </c>
      <c r="E116" s="94" t="s">
        <v>261</v>
      </c>
      <c r="F116" s="247" t="s">
        <v>260</v>
      </c>
      <c r="G116" s="93" t="s">
        <v>231</v>
      </c>
      <c r="H116" s="92">
        <v>15.744</v>
      </c>
      <c r="I116" s="243"/>
      <c r="J116" s="243"/>
      <c r="K116" s="247"/>
      <c r="L116" s="87"/>
      <c r="M116" s="159" t="s">
        <v>5</v>
      </c>
      <c r="N116" s="163" t="s">
        <v>37</v>
      </c>
      <c r="O116" s="162">
        <v>9.1999999999999998E-2</v>
      </c>
      <c r="P116" s="162">
        <f>O116*H116</f>
        <v>1.448448</v>
      </c>
      <c r="Q116" s="162">
        <v>0</v>
      </c>
      <c r="R116" s="162">
        <f>Q116*H116</f>
        <v>0</v>
      </c>
      <c r="S116" s="162">
        <v>0</v>
      </c>
      <c r="T116" s="161">
        <f>S116*H116</f>
        <v>0</v>
      </c>
      <c r="AQ116" s="90" t="s">
        <v>174</v>
      </c>
      <c r="AS116" s="90" t="s">
        <v>126</v>
      </c>
      <c r="AT116" s="90" t="s">
        <v>75</v>
      </c>
      <c r="AX116" s="90" t="s">
        <v>107</v>
      </c>
      <c r="BD116" s="91">
        <f>IF(N116="základní",J116,0)</f>
        <v>0</v>
      </c>
      <c r="BE116" s="91">
        <f>IF(N116="snížená",J116,0)</f>
        <v>0</v>
      </c>
      <c r="BF116" s="91">
        <f>IF(N116="zákl. přenesená",J116,0)</f>
        <v>0</v>
      </c>
      <c r="BG116" s="91">
        <f>IF(N116="sníž. přenesená",J116,0)</f>
        <v>0</v>
      </c>
      <c r="BH116" s="91">
        <f>IF(N116="nulová",J116,0)</f>
        <v>0</v>
      </c>
      <c r="BI116" s="90" t="s">
        <v>71</v>
      </c>
      <c r="BJ116" s="91">
        <f>ROUND(I116*H116,2)</f>
        <v>0</v>
      </c>
      <c r="BK116" s="90" t="s">
        <v>174</v>
      </c>
      <c r="BL116" s="90" t="s">
        <v>259</v>
      </c>
    </row>
    <row r="117" spans="2:64" s="229" customFormat="1" ht="16.5" customHeight="1" x14ac:dyDescent="0.3">
      <c r="B117" s="96"/>
      <c r="C117" s="95" t="s">
        <v>170</v>
      </c>
      <c r="D117" s="95" t="s">
        <v>126</v>
      </c>
      <c r="E117" s="94" t="s">
        <v>258</v>
      </c>
      <c r="F117" s="247" t="s">
        <v>257</v>
      </c>
      <c r="G117" s="93" t="s">
        <v>211</v>
      </c>
      <c r="H117" s="92">
        <v>0.14599999999999999</v>
      </c>
      <c r="I117" s="243"/>
      <c r="J117" s="243"/>
      <c r="K117" s="247"/>
      <c r="L117" s="87"/>
      <c r="M117" s="159" t="s">
        <v>5</v>
      </c>
      <c r="N117" s="163" t="s">
        <v>37</v>
      </c>
      <c r="O117" s="162">
        <v>32.820999999999998</v>
      </c>
      <c r="P117" s="162">
        <f>O117*H117</f>
        <v>4.7918659999999997</v>
      </c>
      <c r="Q117" s="162">
        <v>1.0601700000000001</v>
      </c>
      <c r="R117" s="162">
        <f>Q117*H117</f>
        <v>0.15478481999999999</v>
      </c>
      <c r="S117" s="162">
        <v>0</v>
      </c>
      <c r="T117" s="161">
        <f>S117*H117</f>
        <v>0</v>
      </c>
      <c r="AQ117" s="90" t="s">
        <v>174</v>
      </c>
      <c r="AS117" s="90" t="s">
        <v>126</v>
      </c>
      <c r="AT117" s="90" t="s">
        <v>75</v>
      </c>
      <c r="AX117" s="90" t="s">
        <v>107</v>
      </c>
      <c r="BD117" s="91">
        <f>IF(N117="základní",J117,0)</f>
        <v>0</v>
      </c>
      <c r="BE117" s="91">
        <f>IF(N117="snížená",J117,0)</f>
        <v>0</v>
      </c>
      <c r="BF117" s="91">
        <f>IF(N117="zákl. přenesená",J117,0)</f>
        <v>0</v>
      </c>
      <c r="BG117" s="91">
        <f>IF(N117="sníž. přenesená",J117,0)</f>
        <v>0</v>
      </c>
      <c r="BH117" s="91">
        <f>IF(N117="nulová",J117,0)</f>
        <v>0</v>
      </c>
      <c r="BI117" s="90" t="s">
        <v>71</v>
      </c>
      <c r="BJ117" s="91">
        <f>ROUND(I117*H117,2)</f>
        <v>0</v>
      </c>
      <c r="BK117" s="90" t="s">
        <v>174</v>
      </c>
      <c r="BL117" s="90" t="s">
        <v>256</v>
      </c>
    </row>
    <row r="118" spans="2:64" s="123" customFormat="1" x14ac:dyDescent="0.3">
      <c r="B118" s="128"/>
      <c r="D118" s="131" t="s">
        <v>200</v>
      </c>
      <c r="E118" s="124" t="s">
        <v>5</v>
      </c>
      <c r="F118" s="130" t="s">
        <v>255</v>
      </c>
      <c r="H118" s="129">
        <v>2.5000000000000001E-2</v>
      </c>
      <c r="L118" s="128"/>
      <c r="M118" s="145"/>
      <c r="N118" s="144"/>
      <c r="O118" s="144"/>
      <c r="P118" s="144"/>
      <c r="Q118" s="144"/>
      <c r="R118" s="144"/>
      <c r="S118" s="144"/>
      <c r="T118" s="143"/>
      <c r="W118" s="229"/>
      <c r="AS118" s="124" t="s">
        <v>200</v>
      </c>
      <c r="AT118" s="124" t="s">
        <v>75</v>
      </c>
      <c r="AU118" s="123" t="s">
        <v>75</v>
      </c>
      <c r="AV118" s="123" t="s">
        <v>29</v>
      </c>
      <c r="AW118" s="123" t="s">
        <v>66</v>
      </c>
      <c r="AX118" s="124" t="s">
        <v>107</v>
      </c>
    </row>
    <row r="119" spans="2:64" s="123" customFormat="1" x14ac:dyDescent="0.3">
      <c r="B119" s="128"/>
      <c r="D119" s="131" t="s">
        <v>200</v>
      </c>
      <c r="E119" s="124" t="s">
        <v>5</v>
      </c>
      <c r="F119" s="130" t="s">
        <v>254</v>
      </c>
      <c r="H119" s="129">
        <v>0.121</v>
      </c>
      <c r="L119" s="128"/>
      <c r="M119" s="145"/>
      <c r="N119" s="144"/>
      <c r="O119" s="144"/>
      <c r="P119" s="144"/>
      <c r="Q119" s="144"/>
      <c r="R119" s="144"/>
      <c r="S119" s="144"/>
      <c r="T119" s="143"/>
      <c r="W119" s="229"/>
      <c r="AS119" s="124" t="s">
        <v>200</v>
      </c>
      <c r="AT119" s="124" t="s">
        <v>75</v>
      </c>
      <c r="AU119" s="123" t="s">
        <v>75</v>
      </c>
      <c r="AV119" s="123" t="s">
        <v>29</v>
      </c>
      <c r="AW119" s="123" t="s">
        <v>66</v>
      </c>
      <c r="AX119" s="124" t="s">
        <v>107</v>
      </c>
    </row>
    <row r="120" spans="2:64" s="135" customFormat="1" x14ac:dyDescent="0.3">
      <c r="B120" s="140"/>
      <c r="D120" s="131" t="s">
        <v>200</v>
      </c>
      <c r="E120" s="136" t="s">
        <v>5</v>
      </c>
      <c r="F120" s="142" t="s">
        <v>222</v>
      </c>
      <c r="H120" s="141">
        <v>0.14599999999999999</v>
      </c>
      <c r="L120" s="140"/>
      <c r="M120" s="139"/>
      <c r="N120" s="138"/>
      <c r="O120" s="138"/>
      <c r="P120" s="138"/>
      <c r="Q120" s="138"/>
      <c r="R120" s="138"/>
      <c r="S120" s="138"/>
      <c r="T120" s="137"/>
      <c r="W120" s="229"/>
      <c r="AS120" s="136" t="s">
        <v>200</v>
      </c>
      <c r="AT120" s="136" t="s">
        <v>75</v>
      </c>
      <c r="AU120" s="135" t="s">
        <v>174</v>
      </c>
      <c r="AV120" s="135" t="s">
        <v>29</v>
      </c>
      <c r="AW120" s="135" t="s">
        <v>71</v>
      </c>
      <c r="AX120" s="136" t="s">
        <v>107</v>
      </c>
    </row>
    <row r="121" spans="2:64" s="164" customFormat="1" ht="29.85" customHeight="1" x14ac:dyDescent="0.3">
      <c r="B121" s="174"/>
      <c r="D121" s="166" t="s">
        <v>65</v>
      </c>
      <c r="E121" s="257" t="s">
        <v>166</v>
      </c>
      <c r="F121" s="257" t="s">
        <v>253</v>
      </c>
      <c r="J121" s="256"/>
      <c r="L121" s="174"/>
      <c r="M121" s="171"/>
      <c r="N121" s="169"/>
      <c r="O121" s="169"/>
      <c r="P121" s="170">
        <f>SUM(P122:P136)</f>
        <v>58.983919999999998</v>
      </c>
      <c r="Q121" s="169"/>
      <c r="R121" s="170">
        <f>SUM(R122:R136)</f>
        <v>17.46445516</v>
      </c>
      <c r="S121" s="169"/>
      <c r="T121" s="168">
        <f>SUM(T122:T136)</f>
        <v>0</v>
      </c>
      <c r="W121" s="229"/>
      <c r="AQ121" s="166" t="s">
        <v>71</v>
      </c>
      <c r="AS121" s="167" t="s">
        <v>65</v>
      </c>
      <c r="AT121" s="167" t="s">
        <v>71</v>
      </c>
      <c r="AX121" s="166" t="s">
        <v>107</v>
      </c>
      <c r="BJ121" s="165">
        <f>SUM(BJ122:BJ136)</f>
        <v>0</v>
      </c>
    </row>
    <row r="122" spans="2:64" s="229" customFormat="1" ht="16.5" customHeight="1" x14ac:dyDescent="0.3">
      <c r="B122" s="96"/>
      <c r="C122" s="95" t="s">
        <v>166</v>
      </c>
      <c r="D122" s="95" t="s">
        <v>126</v>
      </c>
      <c r="E122" s="94" t="s">
        <v>252</v>
      </c>
      <c r="F122" s="247" t="s">
        <v>251</v>
      </c>
      <c r="G122" s="93" t="s">
        <v>231</v>
      </c>
      <c r="H122" s="92">
        <v>80</v>
      </c>
      <c r="I122" s="243"/>
      <c r="J122" s="243"/>
      <c r="K122" s="247"/>
      <c r="L122" s="87"/>
      <c r="M122" s="159" t="s">
        <v>5</v>
      </c>
      <c r="N122" s="163" t="s">
        <v>37</v>
      </c>
      <c r="O122" s="162">
        <v>0.08</v>
      </c>
      <c r="P122" s="162">
        <f>O122*H122</f>
        <v>6.4</v>
      </c>
      <c r="Q122" s="162">
        <v>0</v>
      </c>
      <c r="R122" s="162">
        <f>Q122*H122</f>
        <v>0</v>
      </c>
      <c r="S122" s="162">
        <v>0</v>
      </c>
      <c r="T122" s="161">
        <f>S122*H122</f>
        <v>0</v>
      </c>
      <c r="AQ122" s="90" t="s">
        <v>174</v>
      </c>
      <c r="AS122" s="90" t="s">
        <v>126</v>
      </c>
      <c r="AT122" s="90" t="s">
        <v>75</v>
      </c>
      <c r="AX122" s="90" t="s">
        <v>107</v>
      </c>
      <c r="BD122" s="91">
        <f>IF(N122="základní",J122,0)</f>
        <v>0</v>
      </c>
      <c r="BE122" s="91">
        <f>IF(N122="snížená",J122,0)</f>
        <v>0</v>
      </c>
      <c r="BF122" s="91">
        <f>IF(N122="zákl. přenesená",J122,0)</f>
        <v>0</v>
      </c>
      <c r="BG122" s="91">
        <f>IF(N122="sníž. přenesená",J122,0)</f>
        <v>0</v>
      </c>
      <c r="BH122" s="91">
        <f>IF(N122="nulová",J122,0)</f>
        <v>0</v>
      </c>
      <c r="BI122" s="90" t="s">
        <v>71</v>
      </c>
      <c r="BJ122" s="91">
        <f>ROUND(I122*H122,2)</f>
        <v>0</v>
      </c>
      <c r="BK122" s="90" t="s">
        <v>174</v>
      </c>
      <c r="BL122" s="90" t="s">
        <v>250</v>
      </c>
    </row>
    <row r="123" spans="2:64" s="123" customFormat="1" x14ac:dyDescent="0.3">
      <c r="B123" s="128"/>
      <c r="D123" s="131" t="s">
        <v>200</v>
      </c>
      <c r="E123" s="124" t="s">
        <v>5</v>
      </c>
      <c r="F123" s="130" t="s">
        <v>249</v>
      </c>
      <c r="H123" s="129">
        <v>80</v>
      </c>
      <c r="L123" s="128"/>
      <c r="M123" s="145"/>
      <c r="N123" s="144"/>
      <c r="O123" s="144"/>
      <c r="P123" s="144"/>
      <c r="Q123" s="144"/>
      <c r="R123" s="144"/>
      <c r="S123" s="144"/>
      <c r="T123" s="143"/>
      <c r="W123" s="229"/>
      <c r="AS123" s="124" t="s">
        <v>200</v>
      </c>
      <c r="AT123" s="124" t="s">
        <v>75</v>
      </c>
      <c r="AU123" s="123" t="s">
        <v>75</v>
      </c>
      <c r="AV123" s="123" t="s">
        <v>29</v>
      </c>
      <c r="AW123" s="123" t="s">
        <v>66</v>
      </c>
      <c r="AX123" s="124" t="s">
        <v>107</v>
      </c>
    </row>
    <row r="124" spans="2:64" s="135" customFormat="1" x14ac:dyDescent="0.3">
      <c r="B124" s="140"/>
      <c r="D124" s="131" t="s">
        <v>200</v>
      </c>
      <c r="E124" s="136" t="s">
        <v>5</v>
      </c>
      <c r="F124" s="142" t="s">
        <v>222</v>
      </c>
      <c r="H124" s="141">
        <v>80</v>
      </c>
      <c r="L124" s="140"/>
      <c r="M124" s="139"/>
      <c r="N124" s="138"/>
      <c r="O124" s="138"/>
      <c r="P124" s="138"/>
      <c r="Q124" s="138"/>
      <c r="R124" s="138"/>
      <c r="S124" s="138"/>
      <c r="T124" s="137"/>
      <c r="W124" s="229"/>
      <c r="AS124" s="136" t="s">
        <v>200</v>
      </c>
      <c r="AT124" s="136" t="s">
        <v>75</v>
      </c>
      <c r="AU124" s="135" t="s">
        <v>174</v>
      </c>
      <c r="AV124" s="135" t="s">
        <v>29</v>
      </c>
      <c r="AW124" s="135" t="s">
        <v>71</v>
      </c>
      <c r="AX124" s="136" t="s">
        <v>107</v>
      </c>
    </row>
    <row r="125" spans="2:64" s="229" customFormat="1" ht="16.5" customHeight="1" x14ac:dyDescent="0.3">
      <c r="B125" s="96"/>
      <c r="C125" s="95" t="s">
        <v>162</v>
      </c>
      <c r="D125" s="95" t="s">
        <v>126</v>
      </c>
      <c r="E125" s="94" t="s">
        <v>248</v>
      </c>
      <c r="F125" s="247" t="s">
        <v>247</v>
      </c>
      <c r="G125" s="93" t="s">
        <v>246</v>
      </c>
      <c r="H125" s="92">
        <v>7.3239999999999998</v>
      </c>
      <c r="I125" s="243"/>
      <c r="J125" s="243"/>
      <c r="K125" s="247"/>
      <c r="L125" s="87"/>
      <c r="M125" s="159" t="s">
        <v>5</v>
      </c>
      <c r="N125" s="163" t="s">
        <v>37</v>
      </c>
      <c r="O125" s="162">
        <v>5.33</v>
      </c>
      <c r="P125" s="162">
        <f>O125*H125</f>
        <v>39.036920000000002</v>
      </c>
      <c r="Q125" s="162">
        <v>2.2563399999999998</v>
      </c>
      <c r="R125" s="162">
        <f>Q125*H125</f>
        <v>16.52543416</v>
      </c>
      <c r="S125" s="162">
        <v>0</v>
      </c>
      <c r="T125" s="161">
        <f>S125*H125</f>
        <v>0</v>
      </c>
      <c r="AQ125" s="90" t="s">
        <v>174</v>
      </c>
      <c r="AS125" s="90" t="s">
        <v>126</v>
      </c>
      <c r="AT125" s="90" t="s">
        <v>75</v>
      </c>
      <c r="AX125" s="90" t="s">
        <v>107</v>
      </c>
      <c r="BD125" s="91">
        <f>IF(N125="základní",J125,0)</f>
        <v>0</v>
      </c>
      <c r="BE125" s="91">
        <f>IF(N125="snížená",J125,0)</f>
        <v>0</v>
      </c>
      <c r="BF125" s="91">
        <f>IF(N125="zákl. přenesená",J125,0)</f>
        <v>0</v>
      </c>
      <c r="BG125" s="91">
        <f>IF(N125="sníž. přenesená",J125,0)</f>
        <v>0</v>
      </c>
      <c r="BH125" s="91">
        <f>IF(N125="nulová",J125,0)</f>
        <v>0</v>
      </c>
      <c r="BI125" s="90" t="s">
        <v>71</v>
      </c>
      <c r="BJ125" s="91">
        <f>ROUND(I125*H125,2)</f>
        <v>0</v>
      </c>
      <c r="BK125" s="90" t="s">
        <v>174</v>
      </c>
      <c r="BL125" s="90" t="s">
        <v>245</v>
      </c>
    </row>
    <row r="126" spans="2:64" s="146" customFormat="1" x14ac:dyDescent="0.3">
      <c r="B126" s="151"/>
      <c r="D126" s="131" t="s">
        <v>200</v>
      </c>
      <c r="E126" s="147" t="s">
        <v>5</v>
      </c>
      <c r="F126" s="152" t="s">
        <v>244</v>
      </c>
      <c r="H126" s="147" t="s">
        <v>5</v>
      </c>
      <c r="L126" s="151"/>
      <c r="M126" s="150"/>
      <c r="N126" s="149"/>
      <c r="O126" s="149"/>
      <c r="P126" s="149"/>
      <c r="Q126" s="149"/>
      <c r="R126" s="149"/>
      <c r="S126" s="149"/>
      <c r="T126" s="148"/>
      <c r="W126" s="229"/>
      <c r="AS126" s="147" t="s">
        <v>200</v>
      </c>
      <c r="AT126" s="147" t="s">
        <v>75</v>
      </c>
      <c r="AU126" s="146" t="s">
        <v>71</v>
      </c>
      <c r="AV126" s="146" t="s">
        <v>29</v>
      </c>
      <c r="AW126" s="146" t="s">
        <v>66</v>
      </c>
      <c r="AX126" s="147" t="s">
        <v>107</v>
      </c>
    </row>
    <row r="127" spans="2:64" s="123" customFormat="1" x14ac:dyDescent="0.3">
      <c r="B127" s="128"/>
      <c r="D127" s="131" t="s">
        <v>200</v>
      </c>
      <c r="E127" s="124" t="s">
        <v>5</v>
      </c>
      <c r="F127" s="130" t="s">
        <v>243</v>
      </c>
      <c r="H127" s="129">
        <v>7.3239999999999998</v>
      </c>
      <c r="L127" s="128"/>
      <c r="M127" s="145"/>
      <c r="N127" s="144"/>
      <c r="O127" s="144"/>
      <c r="P127" s="144"/>
      <c r="Q127" s="144"/>
      <c r="R127" s="144"/>
      <c r="S127" s="144"/>
      <c r="T127" s="143"/>
      <c r="W127" s="229"/>
      <c r="AS127" s="124" t="s">
        <v>200</v>
      </c>
      <c r="AT127" s="124" t="s">
        <v>75</v>
      </c>
      <c r="AU127" s="123" t="s">
        <v>75</v>
      </c>
      <c r="AV127" s="123" t="s">
        <v>29</v>
      </c>
      <c r="AW127" s="123" t="s">
        <v>66</v>
      </c>
      <c r="AX127" s="124" t="s">
        <v>107</v>
      </c>
    </row>
    <row r="128" spans="2:64" s="135" customFormat="1" x14ac:dyDescent="0.3">
      <c r="B128" s="140"/>
      <c r="D128" s="131" t="s">
        <v>200</v>
      </c>
      <c r="E128" s="136" t="s">
        <v>5</v>
      </c>
      <c r="F128" s="142" t="s">
        <v>222</v>
      </c>
      <c r="H128" s="141">
        <v>7.3239999999999998</v>
      </c>
      <c r="L128" s="140"/>
      <c r="M128" s="139"/>
      <c r="N128" s="138"/>
      <c r="O128" s="138"/>
      <c r="P128" s="138"/>
      <c r="Q128" s="138"/>
      <c r="R128" s="138"/>
      <c r="S128" s="138"/>
      <c r="T128" s="137"/>
      <c r="W128" s="229"/>
      <c r="AS128" s="136" t="s">
        <v>200</v>
      </c>
      <c r="AT128" s="136" t="s">
        <v>75</v>
      </c>
      <c r="AU128" s="135" t="s">
        <v>174</v>
      </c>
      <c r="AV128" s="135" t="s">
        <v>29</v>
      </c>
      <c r="AW128" s="135" t="s">
        <v>71</v>
      </c>
      <c r="AX128" s="136" t="s">
        <v>107</v>
      </c>
    </row>
    <row r="129" spans="2:64" s="229" customFormat="1" ht="16.5" customHeight="1" x14ac:dyDescent="0.3">
      <c r="B129" s="96"/>
      <c r="C129" s="95" t="s">
        <v>158</v>
      </c>
      <c r="D129" s="95" t="s">
        <v>126</v>
      </c>
      <c r="E129" s="94" t="s">
        <v>242</v>
      </c>
      <c r="F129" s="247" t="s">
        <v>241</v>
      </c>
      <c r="G129" s="93" t="s">
        <v>231</v>
      </c>
      <c r="H129" s="92">
        <v>35.65</v>
      </c>
      <c r="I129" s="243"/>
      <c r="J129" s="243"/>
      <c r="K129" s="247"/>
      <c r="L129" s="87"/>
      <c r="M129" s="159" t="s">
        <v>5</v>
      </c>
      <c r="N129" s="163" t="s">
        <v>37</v>
      </c>
      <c r="O129" s="162">
        <v>0.38</v>
      </c>
      <c r="P129" s="162">
        <f>O129*H129</f>
        <v>13.546999999999999</v>
      </c>
      <c r="Q129" s="162">
        <v>2.6339999999999999E-2</v>
      </c>
      <c r="R129" s="162">
        <f>Q129*H129</f>
        <v>0.93902099999999988</v>
      </c>
      <c r="S129" s="162">
        <v>0</v>
      </c>
      <c r="T129" s="161">
        <f>S129*H129</f>
        <v>0</v>
      </c>
      <c r="AQ129" s="90" t="s">
        <v>174</v>
      </c>
      <c r="AS129" s="90" t="s">
        <v>126</v>
      </c>
      <c r="AT129" s="90" t="s">
        <v>75</v>
      </c>
      <c r="AX129" s="90" t="s">
        <v>107</v>
      </c>
      <c r="BD129" s="91">
        <f>IF(N129="základní",J129,0)</f>
        <v>0</v>
      </c>
      <c r="BE129" s="91">
        <f>IF(N129="snížená",J129,0)</f>
        <v>0</v>
      </c>
      <c r="BF129" s="91">
        <f>IF(N129="zákl. přenesená",J129,0)</f>
        <v>0</v>
      </c>
      <c r="BG129" s="91">
        <f>IF(N129="sníž. přenesená",J129,0)</f>
        <v>0</v>
      </c>
      <c r="BH129" s="91">
        <f>IF(N129="nulová",J129,0)</f>
        <v>0</v>
      </c>
      <c r="BI129" s="90" t="s">
        <v>71</v>
      </c>
      <c r="BJ129" s="91">
        <f>ROUND(I129*H129,2)</f>
        <v>0</v>
      </c>
      <c r="BK129" s="90" t="s">
        <v>174</v>
      </c>
      <c r="BL129" s="90" t="s">
        <v>240</v>
      </c>
    </row>
    <row r="130" spans="2:64" s="146" customFormat="1" x14ac:dyDescent="0.3">
      <c r="B130" s="151"/>
      <c r="D130" s="131" t="s">
        <v>200</v>
      </c>
      <c r="E130" s="147" t="s">
        <v>5</v>
      </c>
      <c r="F130" s="152" t="s">
        <v>239</v>
      </c>
      <c r="H130" s="147" t="s">
        <v>5</v>
      </c>
      <c r="L130" s="151"/>
      <c r="M130" s="150"/>
      <c r="N130" s="149"/>
      <c r="O130" s="149"/>
      <c r="P130" s="149"/>
      <c r="Q130" s="149"/>
      <c r="R130" s="149"/>
      <c r="S130" s="149"/>
      <c r="T130" s="148"/>
      <c r="W130" s="229"/>
      <c r="AS130" s="147" t="s">
        <v>200</v>
      </c>
      <c r="AT130" s="147" t="s">
        <v>75</v>
      </c>
      <c r="AU130" s="146" t="s">
        <v>71</v>
      </c>
      <c r="AV130" s="146" t="s">
        <v>29</v>
      </c>
      <c r="AW130" s="146" t="s">
        <v>66</v>
      </c>
      <c r="AX130" s="147" t="s">
        <v>107</v>
      </c>
    </row>
    <row r="131" spans="2:64" s="123" customFormat="1" x14ac:dyDescent="0.3">
      <c r="B131" s="128"/>
      <c r="D131" s="131" t="s">
        <v>200</v>
      </c>
      <c r="E131" s="124" t="s">
        <v>5</v>
      </c>
      <c r="F131" s="130" t="s">
        <v>238</v>
      </c>
      <c r="H131" s="129">
        <v>4.8470000000000004</v>
      </c>
      <c r="L131" s="128"/>
      <c r="M131" s="145"/>
      <c r="N131" s="144"/>
      <c r="O131" s="144"/>
      <c r="P131" s="144"/>
      <c r="Q131" s="144"/>
      <c r="R131" s="144"/>
      <c r="S131" s="144"/>
      <c r="T131" s="143"/>
      <c r="W131" s="229"/>
      <c r="AS131" s="124" t="s">
        <v>200</v>
      </c>
      <c r="AT131" s="124" t="s">
        <v>75</v>
      </c>
      <c r="AU131" s="123" t="s">
        <v>75</v>
      </c>
      <c r="AV131" s="123" t="s">
        <v>29</v>
      </c>
      <c r="AW131" s="123" t="s">
        <v>66</v>
      </c>
      <c r="AX131" s="124" t="s">
        <v>107</v>
      </c>
    </row>
    <row r="132" spans="2:64" s="123" customFormat="1" x14ac:dyDescent="0.3">
      <c r="B132" s="128"/>
      <c r="D132" s="131" t="s">
        <v>200</v>
      </c>
      <c r="E132" s="124" t="s">
        <v>5</v>
      </c>
      <c r="F132" s="130" t="s">
        <v>237</v>
      </c>
      <c r="H132" s="129">
        <v>4.2430000000000003</v>
      </c>
      <c r="L132" s="128"/>
      <c r="M132" s="145"/>
      <c r="N132" s="144"/>
      <c r="O132" s="144"/>
      <c r="P132" s="144"/>
      <c r="Q132" s="144"/>
      <c r="R132" s="144"/>
      <c r="S132" s="144"/>
      <c r="T132" s="143"/>
      <c r="W132" s="229"/>
      <c r="AS132" s="124" t="s">
        <v>200</v>
      </c>
      <c r="AT132" s="124" t="s">
        <v>75</v>
      </c>
      <c r="AU132" s="123" t="s">
        <v>75</v>
      </c>
      <c r="AV132" s="123" t="s">
        <v>29</v>
      </c>
      <c r="AW132" s="123" t="s">
        <v>66</v>
      </c>
      <c r="AX132" s="124" t="s">
        <v>107</v>
      </c>
    </row>
    <row r="133" spans="2:64" s="123" customFormat="1" x14ac:dyDescent="0.3">
      <c r="B133" s="128"/>
      <c r="D133" s="131" t="s">
        <v>200</v>
      </c>
      <c r="E133" s="124" t="s">
        <v>5</v>
      </c>
      <c r="F133" s="130" t="s">
        <v>236</v>
      </c>
      <c r="H133" s="129">
        <v>7.3390000000000004</v>
      </c>
      <c r="L133" s="128"/>
      <c r="M133" s="145"/>
      <c r="N133" s="144"/>
      <c r="O133" s="144"/>
      <c r="P133" s="144"/>
      <c r="Q133" s="144"/>
      <c r="R133" s="144"/>
      <c r="S133" s="144"/>
      <c r="T133" s="143"/>
      <c r="W133" s="229"/>
      <c r="AS133" s="124" t="s">
        <v>200</v>
      </c>
      <c r="AT133" s="124" t="s">
        <v>75</v>
      </c>
      <c r="AU133" s="123" t="s">
        <v>75</v>
      </c>
      <c r="AV133" s="123" t="s">
        <v>29</v>
      </c>
      <c r="AW133" s="123" t="s">
        <v>66</v>
      </c>
      <c r="AX133" s="124" t="s">
        <v>107</v>
      </c>
    </row>
    <row r="134" spans="2:64" s="123" customFormat="1" x14ac:dyDescent="0.3">
      <c r="B134" s="128"/>
      <c r="D134" s="131" t="s">
        <v>200</v>
      </c>
      <c r="E134" s="124" t="s">
        <v>5</v>
      </c>
      <c r="F134" s="130" t="s">
        <v>235</v>
      </c>
      <c r="H134" s="129">
        <v>3.4769999999999999</v>
      </c>
      <c r="L134" s="128"/>
      <c r="M134" s="145"/>
      <c r="N134" s="144"/>
      <c r="O134" s="144"/>
      <c r="P134" s="144"/>
      <c r="Q134" s="144"/>
      <c r="R134" s="144"/>
      <c r="S134" s="144"/>
      <c r="T134" s="143"/>
      <c r="W134" s="229"/>
      <c r="AS134" s="124" t="s">
        <v>200</v>
      </c>
      <c r="AT134" s="124" t="s">
        <v>75</v>
      </c>
      <c r="AU134" s="123" t="s">
        <v>75</v>
      </c>
      <c r="AV134" s="123" t="s">
        <v>29</v>
      </c>
      <c r="AW134" s="123" t="s">
        <v>66</v>
      </c>
      <c r="AX134" s="124" t="s">
        <v>107</v>
      </c>
    </row>
    <row r="135" spans="2:64" s="123" customFormat="1" x14ac:dyDescent="0.3">
      <c r="B135" s="128"/>
      <c r="D135" s="131" t="s">
        <v>200</v>
      </c>
      <c r="E135" s="124" t="s">
        <v>5</v>
      </c>
      <c r="F135" s="130" t="s">
        <v>234</v>
      </c>
      <c r="H135" s="129">
        <v>15.744</v>
      </c>
      <c r="L135" s="128"/>
      <c r="M135" s="145"/>
      <c r="N135" s="144"/>
      <c r="O135" s="144"/>
      <c r="P135" s="144"/>
      <c r="Q135" s="144"/>
      <c r="R135" s="144"/>
      <c r="S135" s="144"/>
      <c r="T135" s="143"/>
      <c r="W135" s="229"/>
      <c r="AS135" s="124" t="s">
        <v>200</v>
      </c>
      <c r="AT135" s="124" t="s">
        <v>75</v>
      </c>
      <c r="AU135" s="123" t="s">
        <v>75</v>
      </c>
      <c r="AV135" s="123" t="s">
        <v>29</v>
      </c>
      <c r="AW135" s="123" t="s">
        <v>66</v>
      </c>
      <c r="AX135" s="124" t="s">
        <v>107</v>
      </c>
    </row>
    <row r="136" spans="2:64" s="135" customFormat="1" x14ac:dyDescent="0.3">
      <c r="B136" s="140"/>
      <c r="D136" s="131" t="s">
        <v>200</v>
      </c>
      <c r="E136" s="136" t="s">
        <v>5</v>
      </c>
      <c r="F136" s="142" t="s">
        <v>222</v>
      </c>
      <c r="H136" s="141">
        <v>35.65</v>
      </c>
      <c r="L136" s="140"/>
      <c r="M136" s="139"/>
      <c r="N136" s="138"/>
      <c r="O136" s="138"/>
      <c r="P136" s="138"/>
      <c r="Q136" s="138"/>
      <c r="R136" s="138"/>
      <c r="S136" s="138"/>
      <c r="T136" s="137"/>
      <c r="W136" s="229"/>
      <c r="AS136" s="136" t="s">
        <v>200</v>
      </c>
      <c r="AT136" s="136" t="s">
        <v>75</v>
      </c>
      <c r="AU136" s="135" t="s">
        <v>174</v>
      </c>
      <c r="AV136" s="135" t="s">
        <v>29</v>
      </c>
      <c r="AW136" s="135" t="s">
        <v>71</v>
      </c>
      <c r="AX136" s="136" t="s">
        <v>107</v>
      </c>
    </row>
    <row r="137" spans="2:64" s="164" customFormat="1" ht="29.85" customHeight="1" x14ac:dyDescent="0.3">
      <c r="B137" s="174"/>
      <c r="D137" s="166" t="s">
        <v>65</v>
      </c>
      <c r="E137" s="257" t="s">
        <v>154</v>
      </c>
      <c r="F137" s="257" t="s">
        <v>191</v>
      </c>
      <c r="J137" s="256"/>
      <c r="L137" s="174"/>
      <c r="M137" s="171"/>
      <c r="N137" s="169"/>
      <c r="O137" s="169"/>
      <c r="P137" s="170">
        <f>SUM(P138:P162)</f>
        <v>55.864502000000002</v>
      </c>
      <c r="Q137" s="169"/>
      <c r="R137" s="170">
        <f>SUM(R138:R162)</f>
        <v>6.3600000000000002E-3</v>
      </c>
      <c r="S137" s="169"/>
      <c r="T137" s="168">
        <f>SUM(T138:T162)</f>
        <v>2.1890000000000001</v>
      </c>
      <c r="W137" s="229"/>
      <c r="AQ137" s="166" t="s">
        <v>71</v>
      </c>
      <c r="AS137" s="167" t="s">
        <v>65</v>
      </c>
      <c r="AT137" s="167" t="s">
        <v>71</v>
      </c>
      <c r="AX137" s="166" t="s">
        <v>107</v>
      </c>
      <c r="BJ137" s="165">
        <f>SUM(BJ138:BJ162)</f>
        <v>0</v>
      </c>
    </row>
    <row r="138" spans="2:64" s="229" customFormat="1" ht="16.5" customHeight="1" x14ac:dyDescent="0.3">
      <c r="B138" s="96"/>
      <c r="C138" s="95" t="s">
        <v>154</v>
      </c>
      <c r="D138" s="95" t="s">
        <v>126</v>
      </c>
      <c r="E138" s="94" t="s">
        <v>233</v>
      </c>
      <c r="F138" s="247" t="s">
        <v>232</v>
      </c>
      <c r="G138" s="93" t="s">
        <v>231</v>
      </c>
      <c r="H138" s="92">
        <v>55</v>
      </c>
      <c r="I138" s="243"/>
      <c r="J138" s="243"/>
      <c r="K138" s="247"/>
      <c r="L138" s="87"/>
      <c r="M138" s="159" t="s">
        <v>5</v>
      </c>
      <c r="N138" s="163" t="s">
        <v>37</v>
      </c>
      <c r="O138" s="162">
        <v>0.308</v>
      </c>
      <c r="P138" s="162">
        <f>O138*H138</f>
        <v>16.940000000000001</v>
      </c>
      <c r="Q138" s="162">
        <v>4.0000000000000003E-5</v>
      </c>
      <c r="R138" s="162">
        <f>Q138*H138</f>
        <v>2.2000000000000001E-3</v>
      </c>
      <c r="S138" s="162">
        <v>0</v>
      </c>
      <c r="T138" s="161">
        <f>S138*H138</f>
        <v>0</v>
      </c>
      <c r="AQ138" s="90" t="s">
        <v>174</v>
      </c>
      <c r="AS138" s="90" t="s">
        <v>126</v>
      </c>
      <c r="AT138" s="90" t="s">
        <v>75</v>
      </c>
      <c r="AX138" s="90" t="s">
        <v>107</v>
      </c>
      <c r="BD138" s="91">
        <f>IF(N138="základní",J138,0)</f>
        <v>0</v>
      </c>
      <c r="BE138" s="91">
        <f>IF(N138="snížená",J138,0)</f>
        <v>0</v>
      </c>
      <c r="BF138" s="91">
        <f>IF(N138="zákl. přenesená",J138,0)</f>
        <v>0</v>
      </c>
      <c r="BG138" s="91">
        <f>IF(N138="sníž. přenesená",J138,0)</f>
        <v>0</v>
      </c>
      <c r="BH138" s="91">
        <f>IF(N138="nulová",J138,0)</f>
        <v>0</v>
      </c>
      <c r="BI138" s="90" t="s">
        <v>71</v>
      </c>
      <c r="BJ138" s="91">
        <f>ROUND(I138*H138,2)</f>
        <v>0</v>
      </c>
      <c r="BK138" s="90" t="s">
        <v>174</v>
      </c>
      <c r="BL138" s="90" t="s">
        <v>230</v>
      </c>
    </row>
    <row r="139" spans="2:64" s="146" customFormat="1" x14ac:dyDescent="0.3">
      <c r="B139" s="151"/>
      <c r="D139" s="131" t="s">
        <v>200</v>
      </c>
      <c r="E139" s="147" t="s">
        <v>5</v>
      </c>
      <c r="F139" s="152" t="s">
        <v>229</v>
      </c>
      <c r="H139" s="147" t="s">
        <v>5</v>
      </c>
      <c r="L139" s="151"/>
      <c r="M139" s="150"/>
      <c r="N139" s="149"/>
      <c r="O139" s="149"/>
      <c r="P139" s="149"/>
      <c r="Q139" s="149"/>
      <c r="R139" s="149"/>
      <c r="S139" s="149"/>
      <c r="T139" s="148"/>
      <c r="W139" s="229"/>
      <c r="AS139" s="147" t="s">
        <v>200</v>
      </c>
      <c r="AT139" s="147" t="s">
        <v>75</v>
      </c>
      <c r="AU139" s="146" t="s">
        <v>71</v>
      </c>
      <c r="AV139" s="146" t="s">
        <v>29</v>
      </c>
      <c r="AW139" s="146" t="s">
        <v>66</v>
      </c>
      <c r="AX139" s="147" t="s">
        <v>107</v>
      </c>
    </row>
    <row r="140" spans="2:64" s="123" customFormat="1" x14ac:dyDescent="0.3">
      <c r="B140" s="128"/>
      <c r="D140" s="131" t="s">
        <v>200</v>
      </c>
      <c r="E140" s="124" t="s">
        <v>5</v>
      </c>
      <c r="F140" s="130" t="s">
        <v>228</v>
      </c>
      <c r="H140" s="129">
        <v>55</v>
      </c>
      <c r="L140" s="128"/>
      <c r="M140" s="145"/>
      <c r="N140" s="144"/>
      <c r="O140" s="144"/>
      <c r="P140" s="144"/>
      <c r="Q140" s="144"/>
      <c r="R140" s="144"/>
      <c r="S140" s="144"/>
      <c r="T140" s="143"/>
      <c r="W140" s="229"/>
      <c r="AS140" s="124" t="s">
        <v>200</v>
      </c>
      <c r="AT140" s="124" t="s">
        <v>75</v>
      </c>
      <c r="AU140" s="123" t="s">
        <v>75</v>
      </c>
      <c r="AV140" s="123" t="s">
        <v>29</v>
      </c>
      <c r="AW140" s="123" t="s">
        <v>66</v>
      </c>
      <c r="AX140" s="124" t="s">
        <v>107</v>
      </c>
    </row>
    <row r="141" spans="2:64" s="135" customFormat="1" x14ac:dyDescent="0.3">
      <c r="B141" s="140"/>
      <c r="D141" s="131" t="s">
        <v>200</v>
      </c>
      <c r="E141" s="136" t="s">
        <v>5</v>
      </c>
      <c r="F141" s="142" t="s">
        <v>222</v>
      </c>
      <c r="H141" s="141">
        <v>55</v>
      </c>
      <c r="L141" s="140"/>
      <c r="M141" s="139"/>
      <c r="N141" s="138"/>
      <c r="O141" s="138"/>
      <c r="P141" s="138"/>
      <c r="Q141" s="138"/>
      <c r="R141" s="138"/>
      <c r="S141" s="138"/>
      <c r="T141" s="137"/>
      <c r="W141" s="229"/>
      <c r="AS141" s="136" t="s">
        <v>200</v>
      </c>
      <c r="AT141" s="136" t="s">
        <v>75</v>
      </c>
      <c r="AU141" s="135" t="s">
        <v>174</v>
      </c>
      <c r="AV141" s="135" t="s">
        <v>29</v>
      </c>
      <c r="AW141" s="135" t="s">
        <v>71</v>
      </c>
      <c r="AX141" s="136" t="s">
        <v>107</v>
      </c>
    </row>
    <row r="142" spans="2:64" s="229" customFormat="1" ht="25.5" customHeight="1" x14ac:dyDescent="0.3">
      <c r="B142" s="96"/>
      <c r="C142" s="95" t="s">
        <v>150</v>
      </c>
      <c r="D142" s="95" t="s">
        <v>126</v>
      </c>
      <c r="E142" s="94" t="s">
        <v>227</v>
      </c>
      <c r="F142" s="247" t="s">
        <v>226</v>
      </c>
      <c r="G142" s="93" t="s">
        <v>127</v>
      </c>
      <c r="H142" s="92">
        <v>32</v>
      </c>
      <c r="I142" s="243"/>
      <c r="J142" s="243"/>
      <c r="K142" s="247"/>
      <c r="L142" s="87"/>
      <c r="M142" s="159" t="s">
        <v>5</v>
      </c>
      <c r="N142" s="163" t="s">
        <v>37</v>
      </c>
      <c r="O142" s="162">
        <v>7.0999999999999994E-2</v>
      </c>
      <c r="P142" s="162">
        <f>O142*H142</f>
        <v>2.2719999999999998</v>
      </c>
      <c r="Q142" s="162">
        <v>3.0000000000000001E-5</v>
      </c>
      <c r="R142" s="162">
        <f>Q142*H142</f>
        <v>9.6000000000000002E-4</v>
      </c>
      <c r="S142" s="162">
        <v>0</v>
      </c>
      <c r="T142" s="161">
        <f>S142*H142</f>
        <v>0</v>
      </c>
      <c r="AQ142" s="90" t="s">
        <v>174</v>
      </c>
      <c r="AS142" s="90" t="s">
        <v>126</v>
      </c>
      <c r="AT142" s="90" t="s">
        <v>75</v>
      </c>
      <c r="AX142" s="90" t="s">
        <v>107</v>
      </c>
      <c r="BD142" s="91">
        <f>IF(N142="základní",J142,0)</f>
        <v>0</v>
      </c>
      <c r="BE142" s="91">
        <f>IF(N142="snížená",J142,0)</f>
        <v>0</v>
      </c>
      <c r="BF142" s="91">
        <f>IF(N142="zákl. přenesená",J142,0)</f>
        <v>0</v>
      </c>
      <c r="BG142" s="91">
        <f>IF(N142="sníž. přenesená",J142,0)</f>
        <v>0</v>
      </c>
      <c r="BH142" s="91">
        <f>IF(N142="nulová",J142,0)</f>
        <v>0</v>
      </c>
      <c r="BI142" s="90" t="s">
        <v>71</v>
      </c>
      <c r="BJ142" s="91">
        <f>ROUND(I142*H142,2)</f>
        <v>0</v>
      </c>
      <c r="BK142" s="90" t="s">
        <v>174</v>
      </c>
      <c r="BL142" s="90" t="s">
        <v>225</v>
      </c>
    </row>
    <row r="143" spans="2:64" s="146" customFormat="1" x14ac:dyDescent="0.3">
      <c r="B143" s="151"/>
      <c r="D143" s="131" t="s">
        <v>200</v>
      </c>
      <c r="E143" s="147" t="s">
        <v>5</v>
      </c>
      <c r="F143" s="152" t="s">
        <v>224</v>
      </c>
      <c r="H143" s="147" t="s">
        <v>5</v>
      </c>
      <c r="L143" s="151"/>
      <c r="M143" s="150"/>
      <c r="N143" s="149"/>
      <c r="O143" s="149"/>
      <c r="P143" s="149"/>
      <c r="Q143" s="149"/>
      <c r="R143" s="149"/>
      <c r="S143" s="149"/>
      <c r="T143" s="148"/>
      <c r="W143" s="229"/>
      <c r="AS143" s="147" t="s">
        <v>200</v>
      </c>
      <c r="AT143" s="147" t="s">
        <v>75</v>
      </c>
      <c r="AU143" s="146" t="s">
        <v>71</v>
      </c>
      <c r="AV143" s="146" t="s">
        <v>29</v>
      </c>
      <c r="AW143" s="146" t="s">
        <v>66</v>
      </c>
      <c r="AX143" s="147" t="s">
        <v>107</v>
      </c>
    </row>
    <row r="144" spans="2:64" s="123" customFormat="1" x14ac:dyDescent="0.3">
      <c r="B144" s="128"/>
      <c r="D144" s="131" t="s">
        <v>200</v>
      </c>
      <c r="E144" s="124" t="s">
        <v>5</v>
      </c>
      <c r="F144" s="130" t="s">
        <v>223</v>
      </c>
      <c r="H144" s="129">
        <v>32</v>
      </c>
      <c r="L144" s="128"/>
      <c r="M144" s="145"/>
      <c r="N144" s="144"/>
      <c r="O144" s="144"/>
      <c r="P144" s="144"/>
      <c r="Q144" s="144"/>
      <c r="R144" s="144"/>
      <c r="S144" s="144"/>
      <c r="T144" s="143"/>
      <c r="W144" s="229"/>
      <c r="AS144" s="124" t="s">
        <v>200</v>
      </c>
      <c r="AT144" s="124" t="s">
        <v>75</v>
      </c>
      <c r="AU144" s="123" t="s">
        <v>75</v>
      </c>
      <c r="AV144" s="123" t="s">
        <v>29</v>
      </c>
      <c r="AW144" s="123" t="s">
        <v>66</v>
      </c>
      <c r="AX144" s="124" t="s">
        <v>107</v>
      </c>
    </row>
    <row r="145" spans="2:64" s="135" customFormat="1" x14ac:dyDescent="0.3">
      <c r="B145" s="140"/>
      <c r="D145" s="131" t="s">
        <v>200</v>
      </c>
      <c r="E145" s="136" t="s">
        <v>5</v>
      </c>
      <c r="F145" s="142" t="s">
        <v>222</v>
      </c>
      <c r="H145" s="141">
        <v>32</v>
      </c>
      <c r="L145" s="140"/>
      <c r="M145" s="139"/>
      <c r="N145" s="138"/>
      <c r="O145" s="138"/>
      <c r="P145" s="138"/>
      <c r="Q145" s="138"/>
      <c r="R145" s="138"/>
      <c r="S145" s="138"/>
      <c r="T145" s="137"/>
      <c r="W145" s="229"/>
      <c r="AS145" s="136" t="s">
        <v>200</v>
      </c>
      <c r="AT145" s="136" t="s">
        <v>75</v>
      </c>
      <c r="AU145" s="135" t="s">
        <v>174</v>
      </c>
      <c r="AV145" s="135" t="s">
        <v>29</v>
      </c>
      <c r="AW145" s="135" t="s">
        <v>71</v>
      </c>
      <c r="AX145" s="136" t="s">
        <v>107</v>
      </c>
    </row>
    <row r="146" spans="2:64" s="229" customFormat="1" ht="16.5" customHeight="1" x14ac:dyDescent="0.3">
      <c r="B146" s="96"/>
      <c r="C146" s="95" t="s">
        <v>146</v>
      </c>
      <c r="D146" s="95" t="s">
        <v>126</v>
      </c>
      <c r="E146" s="94" t="s">
        <v>221</v>
      </c>
      <c r="F146" s="247" t="s">
        <v>220</v>
      </c>
      <c r="G146" s="93" t="s">
        <v>127</v>
      </c>
      <c r="H146" s="92">
        <v>32</v>
      </c>
      <c r="I146" s="243"/>
      <c r="J146" s="243"/>
      <c r="K146" s="247"/>
      <c r="L146" s="87"/>
      <c r="M146" s="159" t="s">
        <v>5</v>
      </c>
      <c r="N146" s="163" t="s">
        <v>37</v>
      </c>
      <c r="O146" s="162">
        <v>0.05</v>
      </c>
      <c r="P146" s="162">
        <f>O146*H146</f>
        <v>1.6</v>
      </c>
      <c r="Q146" s="162">
        <v>1E-4</v>
      </c>
      <c r="R146" s="162">
        <f>Q146*H146</f>
        <v>3.2000000000000002E-3</v>
      </c>
      <c r="S146" s="162">
        <v>0</v>
      </c>
      <c r="T146" s="161">
        <f>S146*H146</f>
        <v>0</v>
      </c>
      <c r="AQ146" s="90" t="s">
        <v>174</v>
      </c>
      <c r="AS146" s="90" t="s">
        <v>126</v>
      </c>
      <c r="AT146" s="90" t="s">
        <v>75</v>
      </c>
      <c r="AX146" s="90" t="s">
        <v>107</v>
      </c>
      <c r="BD146" s="91">
        <f>IF(N146="základní",J146,0)</f>
        <v>0</v>
      </c>
      <c r="BE146" s="91">
        <f>IF(N146="snížená",J146,0)</f>
        <v>0</v>
      </c>
      <c r="BF146" s="91">
        <f>IF(N146="zákl. přenesená",J146,0)</f>
        <v>0</v>
      </c>
      <c r="BG146" s="91">
        <f>IF(N146="sníž. přenesená",J146,0)</f>
        <v>0</v>
      </c>
      <c r="BH146" s="91">
        <f>IF(N146="nulová",J146,0)</f>
        <v>0</v>
      </c>
      <c r="BI146" s="90" t="s">
        <v>71</v>
      </c>
      <c r="BJ146" s="91">
        <f>ROUND(I146*H146,2)</f>
        <v>0</v>
      </c>
      <c r="BK146" s="90" t="s">
        <v>174</v>
      </c>
      <c r="BL146" s="90" t="s">
        <v>219</v>
      </c>
    </row>
    <row r="147" spans="2:64" s="229" customFormat="1" ht="25.5" customHeight="1" x14ac:dyDescent="0.3">
      <c r="B147" s="96"/>
      <c r="C147" s="95" t="s">
        <v>142</v>
      </c>
      <c r="D147" s="95" t="s">
        <v>126</v>
      </c>
      <c r="E147" s="94" t="s">
        <v>540</v>
      </c>
      <c r="F147" s="247" t="s">
        <v>539</v>
      </c>
      <c r="G147" s="93" t="s">
        <v>246</v>
      </c>
      <c r="H147" s="92">
        <v>0.995</v>
      </c>
      <c r="I147" s="243"/>
      <c r="J147" s="243"/>
      <c r="K147" s="247"/>
      <c r="L147" s="87"/>
      <c r="M147" s="159" t="s">
        <v>5</v>
      </c>
      <c r="N147" s="163" t="s">
        <v>37</v>
      </c>
      <c r="O147" s="162">
        <v>14.31</v>
      </c>
      <c r="P147" s="162">
        <f>O147*H147</f>
        <v>14.23845</v>
      </c>
      <c r="Q147" s="162">
        <v>0</v>
      </c>
      <c r="R147" s="162">
        <f>Q147*H147</f>
        <v>0</v>
      </c>
      <c r="S147" s="162">
        <v>2.2000000000000002</v>
      </c>
      <c r="T147" s="161">
        <f>S147*H147</f>
        <v>2.1890000000000001</v>
      </c>
      <c r="AQ147" s="90" t="s">
        <v>174</v>
      </c>
      <c r="AS147" s="90" t="s">
        <v>126</v>
      </c>
      <c r="AT147" s="90" t="s">
        <v>75</v>
      </c>
      <c r="AX147" s="90" t="s">
        <v>107</v>
      </c>
      <c r="BD147" s="91">
        <f>IF(N147="základní",J147,0)</f>
        <v>0</v>
      </c>
      <c r="BE147" s="91">
        <f>IF(N147="snížená",J147,0)</f>
        <v>0</v>
      </c>
      <c r="BF147" s="91">
        <f>IF(N147="zákl. přenesená",J147,0)</f>
        <v>0</v>
      </c>
      <c r="BG147" s="91">
        <f>IF(N147="sníž. přenesená",J147,0)</f>
        <v>0</v>
      </c>
      <c r="BH147" s="91">
        <f>IF(N147="nulová",J147,0)</f>
        <v>0</v>
      </c>
      <c r="BI147" s="90" t="s">
        <v>71</v>
      </c>
      <c r="BJ147" s="91">
        <f>ROUND(I147*H147,2)</f>
        <v>0</v>
      </c>
      <c r="BK147" s="90" t="s">
        <v>174</v>
      </c>
      <c r="BL147" s="90" t="s">
        <v>538</v>
      </c>
    </row>
    <row r="148" spans="2:64" s="146" customFormat="1" x14ac:dyDescent="0.3">
      <c r="B148" s="151"/>
      <c r="D148" s="131" t="s">
        <v>200</v>
      </c>
      <c r="E148" s="147" t="s">
        <v>5</v>
      </c>
      <c r="F148" s="152" t="s">
        <v>537</v>
      </c>
      <c r="H148" s="147" t="s">
        <v>5</v>
      </c>
      <c r="L148" s="151"/>
      <c r="M148" s="150"/>
      <c r="N148" s="149"/>
      <c r="O148" s="149"/>
      <c r="P148" s="149"/>
      <c r="Q148" s="149"/>
      <c r="R148" s="149"/>
      <c r="S148" s="149"/>
      <c r="T148" s="148"/>
      <c r="W148" s="229"/>
      <c r="AS148" s="147" t="s">
        <v>200</v>
      </c>
      <c r="AT148" s="147" t="s">
        <v>75</v>
      </c>
      <c r="AU148" s="146" t="s">
        <v>71</v>
      </c>
      <c r="AV148" s="146" t="s">
        <v>29</v>
      </c>
      <c r="AW148" s="146" t="s">
        <v>66</v>
      </c>
      <c r="AX148" s="147" t="s">
        <v>107</v>
      </c>
    </row>
    <row r="149" spans="2:64" s="146" customFormat="1" x14ac:dyDescent="0.3">
      <c r="B149" s="151"/>
      <c r="D149" s="131" t="s">
        <v>200</v>
      </c>
      <c r="E149" s="147" t="s">
        <v>5</v>
      </c>
      <c r="F149" s="152" t="s">
        <v>528</v>
      </c>
      <c r="H149" s="147" t="s">
        <v>5</v>
      </c>
      <c r="L149" s="151"/>
      <c r="M149" s="150"/>
      <c r="N149" s="149"/>
      <c r="O149" s="149"/>
      <c r="P149" s="149"/>
      <c r="Q149" s="149"/>
      <c r="R149" s="149"/>
      <c r="S149" s="149"/>
      <c r="T149" s="148"/>
      <c r="W149" s="229"/>
      <c r="AS149" s="147" t="s">
        <v>200</v>
      </c>
      <c r="AT149" s="147" t="s">
        <v>75</v>
      </c>
      <c r="AU149" s="146" t="s">
        <v>71</v>
      </c>
      <c r="AV149" s="146" t="s">
        <v>29</v>
      </c>
      <c r="AW149" s="146" t="s">
        <v>66</v>
      </c>
      <c r="AX149" s="147" t="s">
        <v>107</v>
      </c>
    </row>
    <row r="150" spans="2:64" s="123" customFormat="1" x14ac:dyDescent="0.3">
      <c r="B150" s="128"/>
      <c r="D150" s="131" t="s">
        <v>200</v>
      </c>
      <c r="E150" s="124" t="s">
        <v>5</v>
      </c>
      <c r="F150" s="130" t="s">
        <v>536</v>
      </c>
      <c r="H150" s="129">
        <v>0.21199999999999999</v>
      </c>
      <c r="L150" s="128"/>
      <c r="M150" s="145"/>
      <c r="N150" s="144"/>
      <c r="O150" s="144"/>
      <c r="P150" s="144"/>
      <c r="Q150" s="144"/>
      <c r="R150" s="144"/>
      <c r="S150" s="144"/>
      <c r="T150" s="143"/>
      <c r="W150" s="229"/>
      <c r="AS150" s="124" t="s">
        <v>200</v>
      </c>
      <c r="AT150" s="124" t="s">
        <v>75</v>
      </c>
      <c r="AU150" s="123" t="s">
        <v>75</v>
      </c>
      <c r="AV150" s="123" t="s">
        <v>29</v>
      </c>
      <c r="AW150" s="123" t="s">
        <v>66</v>
      </c>
      <c r="AX150" s="124" t="s">
        <v>107</v>
      </c>
    </row>
    <row r="151" spans="2:64" s="123" customFormat="1" x14ac:dyDescent="0.3">
      <c r="B151" s="128"/>
      <c r="D151" s="131" t="s">
        <v>200</v>
      </c>
      <c r="E151" s="124" t="s">
        <v>5</v>
      </c>
      <c r="F151" s="130" t="s">
        <v>535</v>
      </c>
      <c r="H151" s="129">
        <v>0.24199999999999999</v>
      </c>
      <c r="L151" s="128"/>
      <c r="M151" s="145"/>
      <c r="N151" s="144"/>
      <c r="O151" s="144"/>
      <c r="P151" s="144"/>
      <c r="Q151" s="144"/>
      <c r="R151" s="144"/>
      <c r="S151" s="144"/>
      <c r="T151" s="143"/>
      <c r="W151" s="229"/>
      <c r="AS151" s="124" t="s">
        <v>200</v>
      </c>
      <c r="AT151" s="124" t="s">
        <v>75</v>
      </c>
      <c r="AU151" s="123" t="s">
        <v>75</v>
      </c>
      <c r="AV151" s="123" t="s">
        <v>29</v>
      </c>
      <c r="AW151" s="123" t="s">
        <v>66</v>
      </c>
      <c r="AX151" s="124" t="s">
        <v>107</v>
      </c>
    </row>
    <row r="152" spans="2:64" s="123" customFormat="1" x14ac:dyDescent="0.3">
      <c r="B152" s="128"/>
      <c r="D152" s="131" t="s">
        <v>200</v>
      </c>
      <c r="E152" s="124" t="s">
        <v>5</v>
      </c>
      <c r="F152" s="130" t="s">
        <v>534</v>
      </c>
      <c r="H152" s="129">
        <v>0.17399999999999999</v>
      </c>
      <c r="L152" s="128"/>
      <c r="M152" s="145"/>
      <c r="N152" s="144"/>
      <c r="O152" s="144"/>
      <c r="P152" s="144"/>
      <c r="Q152" s="144"/>
      <c r="R152" s="144"/>
      <c r="S152" s="144"/>
      <c r="T152" s="143"/>
      <c r="W152" s="229"/>
      <c r="AS152" s="124" t="s">
        <v>200</v>
      </c>
      <c r="AT152" s="124" t="s">
        <v>75</v>
      </c>
      <c r="AU152" s="123" t="s">
        <v>75</v>
      </c>
      <c r="AV152" s="123" t="s">
        <v>29</v>
      </c>
      <c r="AW152" s="123" t="s">
        <v>66</v>
      </c>
      <c r="AX152" s="124" t="s">
        <v>107</v>
      </c>
    </row>
    <row r="153" spans="2:64" s="123" customFormat="1" x14ac:dyDescent="0.3">
      <c r="B153" s="128"/>
      <c r="D153" s="131" t="s">
        <v>200</v>
      </c>
      <c r="E153" s="124" t="s">
        <v>5</v>
      </c>
      <c r="F153" s="130" t="s">
        <v>533</v>
      </c>
      <c r="H153" s="129">
        <v>0.36699999999999999</v>
      </c>
      <c r="L153" s="128"/>
      <c r="M153" s="145"/>
      <c r="N153" s="144"/>
      <c r="O153" s="144"/>
      <c r="P153" s="144"/>
      <c r="Q153" s="144"/>
      <c r="R153" s="144"/>
      <c r="S153" s="144"/>
      <c r="T153" s="143"/>
      <c r="W153" s="229"/>
      <c r="AS153" s="124" t="s">
        <v>200</v>
      </c>
      <c r="AT153" s="124" t="s">
        <v>75</v>
      </c>
      <c r="AU153" s="123" t="s">
        <v>75</v>
      </c>
      <c r="AV153" s="123" t="s">
        <v>29</v>
      </c>
      <c r="AW153" s="123" t="s">
        <v>66</v>
      </c>
      <c r="AX153" s="124" t="s">
        <v>107</v>
      </c>
    </row>
    <row r="154" spans="2:64" s="135" customFormat="1" x14ac:dyDescent="0.3">
      <c r="B154" s="140"/>
      <c r="D154" s="131" t="s">
        <v>200</v>
      </c>
      <c r="E154" s="136" t="s">
        <v>5</v>
      </c>
      <c r="F154" s="142" t="s">
        <v>222</v>
      </c>
      <c r="H154" s="141">
        <v>0.995</v>
      </c>
      <c r="L154" s="140"/>
      <c r="M154" s="139"/>
      <c r="N154" s="138"/>
      <c r="O154" s="138"/>
      <c r="P154" s="138"/>
      <c r="Q154" s="138"/>
      <c r="R154" s="138"/>
      <c r="S154" s="138"/>
      <c r="T154" s="137"/>
      <c r="W154" s="229"/>
      <c r="AS154" s="136" t="s">
        <v>200</v>
      </c>
      <c r="AT154" s="136" t="s">
        <v>75</v>
      </c>
      <c r="AU154" s="135" t="s">
        <v>174</v>
      </c>
      <c r="AV154" s="135" t="s">
        <v>29</v>
      </c>
      <c r="AW154" s="135" t="s">
        <v>71</v>
      </c>
      <c r="AX154" s="136" t="s">
        <v>107</v>
      </c>
    </row>
    <row r="155" spans="2:64" s="229" customFormat="1" ht="16.5" customHeight="1" x14ac:dyDescent="0.3">
      <c r="B155" s="96"/>
      <c r="C155" s="95" t="s">
        <v>138</v>
      </c>
      <c r="D155" s="95" t="s">
        <v>126</v>
      </c>
      <c r="E155" s="94" t="s">
        <v>532</v>
      </c>
      <c r="F155" s="247" t="s">
        <v>531</v>
      </c>
      <c r="G155" s="93" t="s">
        <v>135</v>
      </c>
      <c r="H155" s="92">
        <v>40.731999999999999</v>
      </c>
      <c r="I155" s="243"/>
      <c r="J155" s="243"/>
      <c r="K155" s="247"/>
      <c r="L155" s="87"/>
      <c r="M155" s="159" t="s">
        <v>5</v>
      </c>
      <c r="N155" s="163" t="s">
        <v>37</v>
      </c>
      <c r="O155" s="162">
        <v>0.51100000000000001</v>
      </c>
      <c r="P155" s="162">
        <f>O155*H155</f>
        <v>20.814052</v>
      </c>
      <c r="Q155" s="162">
        <v>0</v>
      </c>
      <c r="R155" s="162">
        <f>Q155*H155</f>
        <v>0</v>
      </c>
      <c r="S155" s="162">
        <v>0</v>
      </c>
      <c r="T155" s="161">
        <f>S155*H155</f>
        <v>0</v>
      </c>
      <c r="AQ155" s="90" t="s">
        <v>174</v>
      </c>
      <c r="AS155" s="90" t="s">
        <v>126</v>
      </c>
      <c r="AT155" s="90" t="s">
        <v>75</v>
      </c>
      <c r="AX155" s="90" t="s">
        <v>107</v>
      </c>
      <c r="BD155" s="91">
        <f>IF(N155="základní",J155,0)</f>
        <v>0</v>
      </c>
      <c r="BE155" s="91">
        <f>IF(N155="snížená",J155,0)</f>
        <v>0</v>
      </c>
      <c r="BF155" s="91">
        <f>IF(N155="zákl. přenesená",J155,0)</f>
        <v>0</v>
      </c>
      <c r="BG155" s="91">
        <f>IF(N155="sníž. přenesená",J155,0)</f>
        <v>0</v>
      </c>
      <c r="BH155" s="91">
        <f>IF(N155="nulová",J155,0)</f>
        <v>0</v>
      </c>
      <c r="BI155" s="90" t="s">
        <v>71</v>
      </c>
      <c r="BJ155" s="91">
        <f>ROUND(I155*H155,2)</f>
        <v>0</v>
      </c>
      <c r="BK155" s="90" t="s">
        <v>174</v>
      </c>
      <c r="BL155" s="90" t="s">
        <v>530</v>
      </c>
    </row>
    <row r="156" spans="2:64" s="146" customFormat="1" x14ac:dyDescent="0.3">
      <c r="B156" s="151"/>
      <c r="D156" s="131" t="s">
        <v>200</v>
      </c>
      <c r="E156" s="147" t="s">
        <v>5</v>
      </c>
      <c r="F156" s="152" t="s">
        <v>529</v>
      </c>
      <c r="H156" s="147" t="s">
        <v>5</v>
      </c>
      <c r="L156" s="151"/>
      <c r="M156" s="150"/>
      <c r="N156" s="149"/>
      <c r="O156" s="149"/>
      <c r="P156" s="149"/>
      <c r="Q156" s="149"/>
      <c r="R156" s="149"/>
      <c r="S156" s="149"/>
      <c r="T156" s="148"/>
      <c r="W156" s="229"/>
      <c r="AS156" s="147" t="s">
        <v>200</v>
      </c>
      <c r="AT156" s="147" t="s">
        <v>75</v>
      </c>
      <c r="AU156" s="146" t="s">
        <v>71</v>
      </c>
      <c r="AV156" s="146" t="s">
        <v>29</v>
      </c>
      <c r="AW156" s="146" t="s">
        <v>66</v>
      </c>
      <c r="AX156" s="147" t="s">
        <v>107</v>
      </c>
    </row>
    <row r="157" spans="2:64" s="146" customFormat="1" x14ac:dyDescent="0.3">
      <c r="B157" s="151"/>
      <c r="D157" s="131" t="s">
        <v>200</v>
      </c>
      <c r="E157" s="147" t="s">
        <v>5</v>
      </c>
      <c r="F157" s="152" t="s">
        <v>528</v>
      </c>
      <c r="H157" s="147" t="s">
        <v>5</v>
      </c>
      <c r="L157" s="151"/>
      <c r="M157" s="150"/>
      <c r="N157" s="149"/>
      <c r="O157" s="149"/>
      <c r="P157" s="149"/>
      <c r="Q157" s="149"/>
      <c r="R157" s="149"/>
      <c r="S157" s="149"/>
      <c r="T157" s="148"/>
      <c r="W157" s="229"/>
      <c r="AS157" s="147" t="s">
        <v>200</v>
      </c>
      <c r="AT157" s="147" t="s">
        <v>75</v>
      </c>
      <c r="AU157" s="146" t="s">
        <v>71</v>
      </c>
      <c r="AV157" s="146" t="s">
        <v>29</v>
      </c>
      <c r="AW157" s="146" t="s">
        <v>66</v>
      </c>
      <c r="AX157" s="147" t="s">
        <v>107</v>
      </c>
    </row>
    <row r="158" spans="2:64" s="123" customFormat="1" x14ac:dyDescent="0.3">
      <c r="B158" s="128"/>
      <c r="D158" s="131" t="s">
        <v>200</v>
      </c>
      <c r="E158" s="124" t="s">
        <v>5</v>
      </c>
      <c r="F158" s="130" t="s">
        <v>527</v>
      </c>
      <c r="H158" s="129">
        <v>8.64</v>
      </c>
      <c r="L158" s="128"/>
      <c r="M158" s="145"/>
      <c r="N158" s="144"/>
      <c r="O158" s="144"/>
      <c r="P158" s="144"/>
      <c r="Q158" s="144"/>
      <c r="R158" s="144"/>
      <c r="S158" s="144"/>
      <c r="T158" s="143"/>
      <c r="W158" s="229"/>
      <c r="AS158" s="124" t="s">
        <v>200</v>
      </c>
      <c r="AT158" s="124" t="s">
        <v>75</v>
      </c>
      <c r="AU158" s="123" t="s">
        <v>75</v>
      </c>
      <c r="AV158" s="123" t="s">
        <v>29</v>
      </c>
      <c r="AW158" s="123" t="s">
        <v>66</v>
      </c>
      <c r="AX158" s="124" t="s">
        <v>107</v>
      </c>
    </row>
    <row r="159" spans="2:64" s="123" customFormat="1" x14ac:dyDescent="0.3">
      <c r="B159" s="128"/>
      <c r="D159" s="131" t="s">
        <v>200</v>
      </c>
      <c r="E159" s="124" t="s">
        <v>5</v>
      </c>
      <c r="F159" s="130" t="s">
        <v>526</v>
      </c>
      <c r="H159" s="129">
        <v>9.44</v>
      </c>
      <c r="L159" s="128"/>
      <c r="M159" s="145"/>
      <c r="N159" s="144"/>
      <c r="O159" s="144"/>
      <c r="P159" s="144"/>
      <c r="Q159" s="144"/>
      <c r="R159" s="144"/>
      <c r="S159" s="144"/>
      <c r="T159" s="143"/>
      <c r="W159" s="229"/>
      <c r="AS159" s="124" t="s">
        <v>200</v>
      </c>
      <c r="AT159" s="124" t="s">
        <v>75</v>
      </c>
      <c r="AU159" s="123" t="s">
        <v>75</v>
      </c>
      <c r="AV159" s="123" t="s">
        <v>29</v>
      </c>
      <c r="AW159" s="123" t="s">
        <v>66</v>
      </c>
      <c r="AX159" s="124" t="s">
        <v>107</v>
      </c>
    </row>
    <row r="160" spans="2:64" s="123" customFormat="1" x14ac:dyDescent="0.3">
      <c r="B160" s="128"/>
      <c r="D160" s="131" t="s">
        <v>200</v>
      </c>
      <c r="E160" s="124" t="s">
        <v>5</v>
      </c>
      <c r="F160" s="130" t="s">
        <v>525</v>
      </c>
      <c r="H160" s="129">
        <v>9.9120000000000008</v>
      </c>
      <c r="L160" s="128"/>
      <c r="M160" s="145"/>
      <c r="N160" s="144"/>
      <c r="O160" s="144"/>
      <c r="P160" s="144"/>
      <c r="Q160" s="144"/>
      <c r="R160" s="144"/>
      <c r="S160" s="144"/>
      <c r="T160" s="143"/>
      <c r="W160" s="229"/>
      <c r="AS160" s="124" t="s">
        <v>200</v>
      </c>
      <c r="AT160" s="124" t="s">
        <v>75</v>
      </c>
      <c r="AU160" s="123" t="s">
        <v>75</v>
      </c>
      <c r="AV160" s="123" t="s">
        <v>29</v>
      </c>
      <c r="AW160" s="123" t="s">
        <v>66</v>
      </c>
      <c r="AX160" s="124" t="s">
        <v>107</v>
      </c>
    </row>
    <row r="161" spans="2:64" s="123" customFormat="1" x14ac:dyDescent="0.3">
      <c r="B161" s="128"/>
      <c r="D161" s="131" t="s">
        <v>200</v>
      </c>
      <c r="E161" s="124" t="s">
        <v>5</v>
      </c>
      <c r="F161" s="130" t="s">
        <v>524</v>
      </c>
      <c r="H161" s="129">
        <v>12.74</v>
      </c>
      <c r="L161" s="128"/>
      <c r="M161" s="145"/>
      <c r="N161" s="144"/>
      <c r="O161" s="144"/>
      <c r="P161" s="144"/>
      <c r="Q161" s="144"/>
      <c r="R161" s="144"/>
      <c r="S161" s="144"/>
      <c r="T161" s="143"/>
      <c r="W161" s="229"/>
      <c r="AS161" s="124" t="s">
        <v>200</v>
      </c>
      <c r="AT161" s="124" t="s">
        <v>75</v>
      </c>
      <c r="AU161" s="123" t="s">
        <v>75</v>
      </c>
      <c r="AV161" s="123" t="s">
        <v>29</v>
      </c>
      <c r="AW161" s="123" t="s">
        <v>66</v>
      </c>
      <c r="AX161" s="124" t="s">
        <v>107</v>
      </c>
    </row>
    <row r="162" spans="2:64" s="135" customFormat="1" x14ac:dyDescent="0.3">
      <c r="B162" s="140"/>
      <c r="D162" s="131" t="s">
        <v>200</v>
      </c>
      <c r="E162" s="136" t="s">
        <v>5</v>
      </c>
      <c r="F162" s="142" t="s">
        <v>222</v>
      </c>
      <c r="H162" s="141">
        <v>40.731999999999999</v>
      </c>
      <c r="L162" s="140"/>
      <c r="M162" s="139"/>
      <c r="N162" s="138"/>
      <c r="O162" s="138"/>
      <c r="P162" s="138"/>
      <c r="Q162" s="138"/>
      <c r="R162" s="138"/>
      <c r="S162" s="138"/>
      <c r="T162" s="137"/>
      <c r="W162" s="229"/>
      <c r="AS162" s="136" t="s">
        <v>200</v>
      </c>
      <c r="AT162" s="136" t="s">
        <v>75</v>
      </c>
      <c r="AU162" s="135" t="s">
        <v>174</v>
      </c>
      <c r="AV162" s="135" t="s">
        <v>29</v>
      </c>
      <c r="AW162" s="135" t="s">
        <v>71</v>
      </c>
      <c r="AX162" s="136" t="s">
        <v>107</v>
      </c>
    </row>
    <row r="163" spans="2:64" s="164" customFormat="1" ht="29.85" customHeight="1" x14ac:dyDescent="0.3">
      <c r="B163" s="174"/>
      <c r="D163" s="166" t="s">
        <v>65</v>
      </c>
      <c r="E163" s="257" t="s">
        <v>218</v>
      </c>
      <c r="F163" s="257" t="s">
        <v>217</v>
      </c>
      <c r="J163" s="256"/>
      <c r="L163" s="174"/>
      <c r="M163" s="171"/>
      <c r="N163" s="169"/>
      <c r="O163" s="169"/>
      <c r="P163" s="170">
        <f>SUM(P164:P165)</f>
        <v>119.37190000000001</v>
      </c>
      <c r="Q163" s="169"/>
      <c r="R163" s="170">
        <f>SUM(R164:R165)</f>
        <v>0</v>
      </c>
      <c r="S163" s="169"/>
      <c r="T163" s="168">
        <f>SUM(T164:T165)</f>
        <v>0</v>
      </c>
      <c r="W163" s="229"/>
      <c r="AQ163" s="166" t="s">
        <v>71</v>
      </c>
      <c r="AS163" s="167" t="s">
        <v>65</v>
      </c>
      <c r="AT163" s="167" t="s">
        <v>71</v>
      </c>
      <c r="AX163" s="166" t="s">
        <v>107</v>
      </c>
      <c r="BJ163" s="165">
        <f>SUM(BJ164:BJ165)</f>
        <v>0</v>
      </c>
    </row>
    <row r="164" spans="2:64" s="229" customFormat="1" ht="16.5" customHeight="1" x14ac:dyDescent="0.3">
      <c r="B164" s="96"/>
      <c r="C164" s="95" t="s">
        <v>133</v>
      </c>
      <c r="D164" s="95" t="s">
        <v>126</v>
      </c>
      <c r="E164" s="94" t="s">
        <v>216</v>
      </c>
      <c r="F164" s="247" t="s">
        <v>215</v>
      </c>
      <c r="G164" s="93" t="s">
        <v>211</v>
      </c>
      <c r="H164" s="92">
        <v>23.638000000000002</v>
      </c>
      <c r="I164" s="243"/>
      <c r="J164" s="243"/>
      <c r="K164" s="247"/>
      <c r="L164" s="87"/>
      <c r="M164" s="159" t="s">
        <v>5</v>
      </c>
      <c r="N164" s="163" t="s">
        <v>37</v>
      </c>
      <c r="O164" s="162">
        <v>3.64</v>
      </c>
      <c r="P164" s="162">
        <f>O164*H164</f>
        <v>86.042320000000004</v>
      </c>
      <c r="Q164" s="162">
        <v>0</v>
      </c>
      <c r="R164" s="162">
        <f>Q164*H164</f>
        <v>0</v>
      </c>
      <c r="S164" s="162">
        <v>0</v>
      </c>
      <c r="T164" s="161">
        <f>S164*H164</f>
        <v>0</v>
      </c>
      <c r="AQ164" s="90" t="s">
        <v>174</v>
      </c>
      <c r="AS164" s="90" t="s">
        <v>126</v>
      </c>
      <c r="AT164" s="90" t="s">
        <v>75</v>
      </c>
      <c r="AX164" s="90" t="s">
        <v>107</v>
      </c>
      <c r="BD164" s="91">
        <f>IF(N164="základní",J164,0)</f>
        <v>0</v>
      </c>
      <c r="BE164" s="91">
        <f>IF(N164="snížená",J164,0)</f>
        <v>0</v>
      </c>
      <c r="BF164" s="91">
        <f>IF(N164="zákl. přenesená",J164,0)</f>
        <v>0</v>
      </c>
      <c r="BG164" s="91">
        <f>IF(N164="sníž. přenesená",J164,0)</f>
        <v>0</v>
      </c>
      <c r="BH164" s="91">
        <f>IF(N164="nulová",J164,0)</f>
        <v>0</v>
      </c>
      <c r="BI164" s="90" t="s">
        <v>71</v>
      </c>
      <c r="BJ164" s="91">
        <f>ROUND(I164*H164,2)</f>
        <v>0</v>
      </c>
      <c r="BK164" s="90" t="s">
        <v>174</v>
      </c>
      <c r="BL164" s="90" t="s">
        <v>214</v>
      </c>
    </row>
    <row r="165" spans="2:64" s="229" customFormat="1" ht="25.5" customHeight="1" x14ac:dyDescent="0.3">
      <c r="B165" s="96"/>
      <c r="C165" s="95" t="s">
        <v>11</v>
      </c>
      <c r="D165" s="95" t="s">
        <v>126</v>
      </c>
      <c r="E165" s="94" t="s">
        <v>213</v>
      </c>
      <c r="F165" s="247" t="s">
        <v>212</v>
      </c>
      <c r="G165" s="93" t="s">
        <v>211</v>
      </c>
      <c r="H165" s="92">
        <v>23.638000000000002</v>
      </c>
      <c r="I165" s="243"/>
      <c r="J165" s="243"/>
      <c r="K165" s="247"/>
      <c r="L165" s="87"/>
      <c r="M165" s="159" t="s">
        <v>5</v>
      </c>
      <c r="N165" s="163" t="s">
        <v>37</v>
      </c>
      <c r="O165" s="162">
        <v>1.41</v>
      </c>
      <c r="P165" s="162">
        <f>O165*H165</f>
        <v>33.32958</v>
      </c>
      <c r="Q165" s="162">
        <v>0</v>
      </c>
      <c r="R165" s="162">
        <f>Q165*H165</f>
        <v>0</v>
      </c>
      <c r="S165" s="162">
        <v>0</v>
      </c>
      <c r="T165" s="161">
        <f>S165*H165</f>
        <v>0</v>
      </c>
      <c r="AQ165" s="90" t="s">
        <v>174</v>
      </c>
      <c r="AS165" s="90" t="s">
        <v>126</v>
      </c>
      <c r="AT165" s="90" t="s">
        <v>75</v>
      </c>
      <c r="AX165" s="90" t="s">
        <v>107</v>
      </c>
      <c r="BD165" s="91">
        <f>IF(N165="základní",J165,0)</f>
        <v>0</v>
      </c>
      <c r="BE165" s="91">
        <f>IF(N165="snížená",J165,0)</f>
        <v>0</v>
      </c>
      <c r="BF165" s="91">
        <f>IF(N165="zákl. přenesená",J165,0)</f>
        <v>0</v>
      </c>
      <c r="BG165" s="91">
        <f>IF(N165="sníž. přenesená",J165,0)</f>
        <v>0</v>
      </c>
      <c r="BH165" s="91">
        <f>IF(N165="nulová",J165,0)</f>
        <v>0</v>
      </c>
      <c r="BI165" s="90" t="s">
        <v>71</v>
      </c>
      <c r="BJ165" s="91">
        <f>ROUND(I165*H165,2)</f>
        <v>0</v>
      </c>
      <c r="BK165" s="90" t="s">
        <v>174</v>
      </c>
      <c r="BL165" s="90" t="s">
        <v>210</v>
      </c>
    </row>
    <row r="166" spans="2:64" s="164" customFormat="1" ht="37.35" customHeight="1" x14ac:dyDescent="0.35">
      <c r="B166" s="174"/>
      <c r="D166" s="166" t="s">
        <v>65</v>
      </c>
      <c r="E166" s="255" t="s">
        <v>209</v>
      </c>
      <c r="F166" s="255" t="s">
        <v>208</v>
      </c>
      <c r="J166" s="254"/>
      <c r="L166" s="174"/>
      <c r="M166" s="171"/>
      <c r="N166" s="169"/>
      <c r="O166" s="169"/>
      <c r="P166" s="170">
        <f>SUM(P167:P169)</f>
        <v>10</v>
      </c>
      <c r="Q166" s="169"/>
      <c r="R166" s="170">
        <f>SUM(R167:R169)</f>
        <v>0</v>
      </c>
      <c r="S166" s="169"/>
      <c r="T166" s="168">
        <f>SUM(T167:T169)</f>
        <v>0</v>
      </c>
      <c r="W166" s="229"/>
      <c r="AQ166" s="166" t="s">
        <v>174</v>
      </c>
      <c r="AS166" s="167" t="s">
        <v>65</v>
      </c>
      <c r="AT166" s="167" t="s">
        <v>66</v>
      </c>
      <c r="AX166" s="166" t="s">
        <v>107</v>
      </c>
      <c r="BJ166" s="165">
        <f>SUM(BJ167:BJ169)</f>
        <v>0</v>
      </c>
    </row>
    <row r="167" spans="2:64" s="229" customFormat="1" ht="16.5" customHeight="1" x14ac:dyDescent="0.3">
      <c r="B167" s="96"/>
      <c r="C167" s="95" t="s">
        <v>115</v>
      </c>
      <c r="D167" s="95" t="s">
        <v>126</v>
      </c>
      <c r="E167" s="94" t="s">
        <v>207</v>
      </c>
      <c r="F167" s="247" t="s">
        <v>206</v>
      </c>
      <c r="G167" s="93" t="s">
        <v>205</v>
      </c>
      <c r="H167" s="92">
        <v>10</v>
      </c>
      <c r="I167" s="243"/>
      <c r="J167" s="243"/>
      <c r="K167" s="247"/>
      <c r="L167" s="87"/>
      <c r="M167" s="159" t="s">
        <v>5</v>
      </c>
      <c r="N167" s="163" t="s">
        <v>37</v>
      </c>
      <c r="O167" s="162">
        <v>1</v>
      </c>
      <c r="P167" s="162">
        <f>O167*H167</f>
        <v>10</v>
      </c>
      <c r="Q167" s="162">
        <v>0</v>
      </c>
      <c r="R167" s="162">
        <f>Q167*H167</f>
        <v>0</v>
      </c>
      <c r="S167" s="162">
        <v>0</v>
      </c>
      <c r="T167" s="161">
        <f>S167*H167</f>
        <v>0</v>
      </c>
      <c r="AQ167" s="90" t="s">
        <v>204</v>
      </c>
      <c r="AS167" s="90" t="s">
        <v>126</v>
      </c>
      <c r="AT167" s="90" t="s">
        <v>71</v>
      </c>
      <c r="AX167" s="90" t="s">
        <v>107</v>
      </c>
      <c r="BD167" s="91">
        <f>IF(N167="základní",J167,0)</f>
        <v>0</v>
      </c>
      <c r="BE167" s="91">
        <f>IF(N167="snížená",J167,0)</f>
        <v>0</v>
      </c>
      <c r="BF167" s="91">
        <f>IF(N167="zákl. přenesená",J167,0)</f>
        <v>0</v>
      </c>
      <c r="BG167" s="91">
        <f>IF(N167="sníž. přenesená",J167,0)</f>
        <v>0</v>
      </c>
      <c r="BH167" s="91">
        <f>IF(N167="nulová",J167,0)</f>
        <v>0</v>
      </c>
      <c r="BI167" s="90" t="s">
        <v>71</v>
      </c>
      <c r="BJ167" s="91">
        <f>ROUND(I167*H167,2)</f>
        <v>0</v>
      </c>
      <c r="BK167" s="90" t="s">
        <v>204</v>
      </c>
      <c r="BL167" s="90" t="s">
        <v>203</v>
      </c>
    </row>
    <row r="168" spans="2:64" s="229" customFormat="1" ht="40.5" x14ac:dyDescent="0.3">
      <c r="B168" s="87"/>
      <c r="D168" s="131" t="s">
        <v>201</v>
      </c>
      <c r="F168" s="134" t="s">
        <v>202</v>
      </c>
      <c r="L168" s="87"/>
      <c r="M168" s="133"/>
      <c r="N168" s="231"/>
      <c r="O168" s="231"/>
      <c r="P168" s="231"/>
      <c r="Q168" s="231"/>
      <c r="R168" s="231"/>
      <c r="S168" s="231"/>
      <c r="T168" s="132"/>
      <c r="AS168" s="90" t="s">
        <v>201</v>
      </c>
      <c r="AT168" s="90" t="s">
        <v>71</v>
      </c>
    </row>
    <row r="169" spans="2:64" s="123" customFormat="1" x14ac:dyDescent="0.3">
      <c r="B169" s="128"/>
      <c r="D169" s="131" t="s">
        <v>200</v>
      </c>
      <c r="E169" s="124" t="s">
        <v>5</v>
      </c>
      <c r="F169" s="130" t="s">
        <v>150</v>
      </c>
      <c r="H169" s="129">
        <v>10</v>
      </c>
      <c r="L169" s="128"/>
      <c r="M169" s="127"/>
      <c r="N169" s="126"/>
      <c r="O169" s="126"/>
      <c r="P169" s="126"/>
      <c r="Q169" s="126"/>
      <c r="R169" s="126"/>
      <c r="S169" s="126"/>
      <c r="T169" s="125"/>
      <c r="AS169" s="124" t="s">
        <v>200</v>
      </c>
      <c r="AT169" s="124" t="s">
        <v>71</v>
      </c>
      <c r="AU169" s="123" t="s">
        <v>75</v>
      </c>
      <c r="AV169" s="123" t="s">
        <v>29</v>
      </c>
      <c r="AW169" s="123" t="s">
        <v>71</v>
      </c>
      <c r="AX169" s="124" t="s">
        <v>107</v>
      </c>
    </row>
    <row r="170" spans="2:64" s="229" customFormat="1" ht="6.95" customHeight="1" x14ac:dyDescent="0.3">
      <c r="B170" s="89"/>
      <c r="C170" s="88"/>
      <c r="D170" s="88"/>
      <c r="E170" s="88"/>
      <c r="F170" s="88"/>
      <c r="G170" s="88"/>
      <c r="H170" s="88"/>
      <c r="I170" s="88"/>
      <c r="J170" s="88"/>
      <c r="K170" s="88"/>
      <c r="L170" s="87"/>
    </row>
  </sheetData>
  <autoFilter ref="C81:K169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topLeftCell="E1" workbookViewId="0">
      <pane ySplit="1" topLeftCell="A77" activePane="bottomLeft" state="frozen"/>
      <selection activeCell="AN53" sqref="AN53:AP53"/>
      <selection pane="bottomLeft" activeCell="AN53" sqref="AN53:AP53"/>
    </sheetView>
  </sheetViews>
  <sheetFormatPr defaultRowHeight="13.5" x14ac:dyDescent="0.3"/>
  <cols>
    <col min="1" max="1" width="8.33203125" style="249" customWidth="1"/>
    <col min="2" max="2" width="1.6640625" style="249" customWidth="1"/>
    <col min="3" max="3" width="4.1640625" style="249" customWidth="1"/>
    <col min="4" max="4" width="4.33203125" style="249" customWidth="1"/>
    <col min="5" max="5" width="17.1640625" style="249" customWidth="1"/>
    <col min="6" max="6" width="75" style="249" customWidth="1"/>
    <col min="7" max="7" width="8.6640625" style="249" customWidth="1"/>
    <col min="8" max="8" width="11.1640625" style="249" customWidth="1"/>
    <col min="9" max="9" width="12.6640625" style="249" customWidth="1"/>
    <col min="10" max="10" width="23.5" style="249" customWidth="1"/>
    <col min="11" max="11" width="15.5" style="249" customWidth="1"/>
    <col min="12" max="18" width="9.33203125" style="249"/>
    <col min="19" max="19" width="8.1640625" style="249" hidden="1" customWidth="1"/>
    <col min="20" max="20" width="29.6640625" style="249" hidden="1" customWidth="1"/>
    <col min="21" max="21" width="16.33203125" style="249" hidden="1" customWidth="1"/>
    <col min="22" max="22" width="12.33203125" style="249" customWidth="1"/>
    <col min="23" max="23" width="16.33203125" style="249" customWidth="1"/>
    <col min="24" max="24" width="12.33203125" style="249" customWidth="1"/>
    <col min="25" max="25" width="15" style="249" customWidth="1"/>
    <col min="26" max="26" width="11" style="249" customWidth="1"/>
    <col min="27" max="27" width="15" style="249" customWidth="1"/>
    <col min="28" max="28" width="16.33203125" style="249" customWidth="1"/>
    <col min="29" max="29" width="11" style="249" customWidth="1"/>
    <col min="30" max="30" width="15" style="249" customWidth="1"/>
    <col min="31" max="31" width="16.33203125" style="249" customWidth="1"/>
    <col min="32" max="16384" width="9.33203125" style="249"/>
  </cols>
  <sheetData>
    <row r="1" spans="1:70" ht="21.75" customHeight="1" x14ac:dyDescent="0.3">
      <c r="A1" s="122"/>
      <c r="B1" s="359"/>
      <c r="C1" s="359"/>
      <c r="D1" s="358" t="s">
        <v>1</v>
      </c>
      <c r="E1" s="359"/>
      <c r="F1" s="357" t="s">
        <v>82</v>
      </c>
      <c r="G1" s="409" t="s">
        <v>83</v>
      </c>
      <c r="H1" s="409"/>
      <c r="I1" s="359"/>
      <c r="J1" s="357" t="s">
        <v>84</v>
      </c>
      <c r="K1" s="358" t="s">
        <v>85</v>
      </c>
      <c r="L1" s="357" t="s">
        <v>86</v>
      </c>
      <c r="M1" s="357"/>
      <c r="N1" s="357"/>
      <c r="O1" s="357"/>
      <c r="P1" s="357"/>
      <c r="Q1" s="357"/>
      <c r="R1" s="357"/>
      <c r="S1" s="357"/>
      <c r="T1" s="357"/>
      <c r="U1" s="356"/>
      <c r="V1" s="356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</row>
    <row r="2" spans="1:70" ht="36.950000000000003" customHeight="1" x14ac:dyDescent="0.3">
      <c r="L2" s="410" t="s">
        <v>8</v>
      </c>
      <c r="M2" s="401"/>
      <c r="N2" s="401"/>
      <c r="O2" s="401"/>
      <c r="P2" s="401"/>
      <c r="Q2" s="401"/>
      <c r="R2" s="401"/>
      <c r="S2" s="401"/>
      <c r="T2" s="401"/>
      <c r="U2" s="401"/>
      <c r="V2" s="401"/>
      <c r="AT2" s="90" t="s">
        <v>199</v>
      </c>
    </row>
    <row r="3" spans="1:70" ht="6.95" customHeight="1" x14ac:dyDescent="0.3">
      <c r="B3" s="120"/>
      <c r="C3" s="119"/>
      <c r="D3" s="119"/>
      <c r="E3" s="119"/>
      <c r="F3" s="119"/>
      <c r="G3" s="119"/>
      <c r="H3" s="119"/>
      <c r="I3" s="119"/>
      <c r="J3" s="119"/>
      <c r="K3" s="118"/>
      <c r="AT3" s="90" t="s">
        <v>75</v>
      </c>
    </row>
    <row r="4" spans="1:70" ht="36.950000000000003" customHeight="1" x14ac:dyDescent="0.3">
      <c r="B4" s="117"/>
      <c r="C4" s="116"/>
      <c r="D4" s="345" t="s">
        <v>87</v>
      </c>
      <c r="E4" s="116"/>
      <c r="F4" s="116"/>
      <c r="G4" s="116"/>
      <c r="H4" s="116"/>
      <c r="I4" s="116"/>
      <c r="J4" s="116"/>
      <c r="K4" s="115"/>
      <c r="M4" s="355" t="s">
        <v>13</v>
      </c>
      <c r="AT4" s="90" t="s">
        <v>6</v>
      </c>
    </row>
    <row r="5" spans="1:70" ht="6.95" customHeight="1" x14ac:dyDescent="0.3">
      <c r="B5" s="117"/>
      <c r="C5" s="116"/>
      <c r="D5" s="116"/>
      <c r="E5" s="116"/>
      <c r="F5" s="116"/>
      <c r="G5" s="116"/>
      <c r="H5" s="116"/>
      <c r="I5" s="116"/>
      <c r="J5" s="116"/>
      <c r="K5" s="115"/>
    </row>
    <row r="6" spans="1:70" ht="15" x14ac:dyDescent="0.3">
      <c r="B6" s="117"/>
      <c r="C6" s="116"/>
      <c r="D6" s="343" t="s">
        <v>17</v>
      </c>
      <c r="E6" s="116"/>
      <c r="F6" s="116"/>
      <c r="G6" s="116"/>
      <c r="H6" s="116"/>
      <c r="I6" s="116"/>
      <c r="J6" s="116"/>
      <c r="K6" s="115"/>
    </row>
    <row r="7" spans="1:70" ht="22.5" customHeight="1" x14ac:dyDescent="0.3">
      <c r="B7" s="117"/>
      <c r="C7" s="116"/>
      <c r="D7" s="116"/>
      <c r="E7" s="411"/>
      <c r="F7" s="412"/>
      <c r="G7" s="412"/>
      <c r="H7" s="412"/>
      <c r="I7" s="116"/>
      <c r="J7" s="116"/>
      <c r="K7" s="115"/>
    </row>
    <row r="8" spans="1:70" s="248" customFormat="1" ht="15" x14ac:dyDescent="0.3">
      <c r="B8" s="87"/>
      <c r="C8" s="250"/>
      <c r="D8" s="343" t="s">
        <v>108</v>
      </c>
      <c r="E8" s="250"/>
      <c r="F8" s="250"/>
      <c r="G8" s="250"/>
      <c r="H8" s="250"/>
      <c r="I8" s="250"/>
      <c r="J8" s="250"/>
      <c r="K8" s="104"/>
    </row>
    <row r="9" spans="1:70" s="248" customFormat="1" ht="36.950000000000003" customHeight="1" x14ac:dyDescent="0.3">
      <c r="B9" s="87"/>
      <c r="C9" s="250"/>
      <c r="D9" s="250"/>
      <c r="E9" s="413" t="s">
        <v>550</v>
      </c>
      <c r="F9" s="405"/>
      <c r="G9" s="405"/>
      <c r="H9" s="405"/>
      <c r="I9" s="250"/>
      <c r="J9" s="250"/>
      <c r="K9" s="104"/>
    </row>
    <row r="10" spans="1:70" s="248" customFormat="1" x14ac:dyDescent="0.3">
      <c r="B10" s="87"/>
      <c r="C10" s="250"/>
      <c r="D10" s="250"/>
      <c r="E10" s="250"/>
      <c r="F10" s="250"/>
      <c r="G10" s="250"/>
      <c r="H10" s="250"/>
      <c r="I10" s="250"/>
      <c r="J10" s="250"/>
      <c r="K10" s="104"/>
    </row>
    <row r="11" spans="1:70" s="248" customFormat="1" ht="14.45" customHeight="1" x14ac:dyDescent="0.3">
      <c r="B11" s="87"/>
      <c r="C11" s="250"/>
      <c r="D11" s="343" t="s">
        <v>19</v>
      </c>
      <c r="E11" s="250"/>
      <c r="F11" s="342" t="s">
        <v>5</v>
      </c>
      <c r="G11" s="250"/>
      <c r="H11" s="250"/>
      <c r="I11" s="343" t="s">
        <v>20</v>
      </c>
      <c r="J11" s="342" t="s">
        <v>5</v>
      </c>
      <c r="K11" s="104"/>
    </row>
    <row r="12" spans="1:70" s="248" customFormat="1" ht="14.45" customHeight="1" x14ac:dyDescent="0.3">
      <c r="B12" s="87"/>
      <c r="C12" s="250"/>
      <c r="D12" s="343" t="s">
        <v>21</v>
      </c>
      <c r="E12" s="250"/>
      <c r="F12" s="342" t="s">
        <v>22</v>
      </c>
      <c r="G12" s="250"/>
      <c r="H12" s="250"/>
      <c r="I12" s="343" t="s">
        <v>23</v>
      </c>
      <c r="J12" s="344">
        <v>43229</v>
      </c>
      <c r="K12" s="104"/>
    </row>
    <row r="13" spans="1:70" s="248" customFormat="1" ht="10.9" customHeight="1" x14ac:dyDescent="0.3">
      <c r="B13" s="87"/>
      <c r="C13" s="250"/>
      <c r="D13" s="250"/>
      <c r="E13" s="250"/>
      <c r="F13" s="250"/>
      <c r="G13" s="250"/>
      <c r="H13" s="250"/>
      <c r="I13" s="250"/>
      <c r="J13" s="250"/>
      <c r="K13" s="104"/>
    </row>
    <row r="14" spans="1:70" s="248" customFormat="1" ht="14.45" customHeight="1" x14ac:dyDescent="0.3">
      <c r="B14" s="87"/>
      <c r="C14" s="250"/>
      <c r="D14" s="343" t="s">
        <v>24</v>
      </c>
      <c r="E14" s="250"/>
      <c r="F14" s="250"/>
      <c r="G14" s="250"/>
      <c r="H14" s="250"/>
      <c r="I14" s="343" t="s">
        <v>25</v>
      </c>
      <c r="J14" s="342"/>
      <c r="K14" s="104"/>
    </row>
    <row r="15" spans="1:70" s="248" customFormat="1" ht="18" customHeight="1" x14ac:dyDescent="0.3">
      <c r="B15" s="87"/>
      <c r="C15" s="250"/>
      <c r="D15" s="250"/>
      <c r="E15" s="342"/>
      <c r="F15" s="250"/>
      <c r="G15" s="250"/>
      <c r="H15" s="250"/>
      <c r="I15" s="343" t="s">
        <v>26</v>
      </c>
      <c r="J15" s="342"/>
      <c r="K15" s="104"/>
    </row>
    <row r="16" spans="1:70" s="248" customFormat="1" ht="6.95" customHeight="1" x14ac:dyDescent="0.3">
      <c r="B16" s="87"/>
      <c r="C16" s="250"/>
      <c r="D16" s="250"/>
      <c r="E16" s="250"/>
      <c r="F16" s="250"/>
      <c r="G16" s="250"/>
      <c r="H16" s="250"/>
      <c r="I16" s="250"/>
      <c r="J16" s="250"/>
      <c r="K16" s="104"/>
    </row>
    <row r="17" spans="2:11" s="248" customFormat="1" ht="14.45" customHeight="1" x14ac:dyDescent="0.3">
      <c r="B17" s="87"/>
      <c r="C17" s="250"/>
      <c r="D17" s="343" t="s">
        <v>27</v>
      </c>
      <c r="E17" s="250"/>
      <c r="F17" s="250"/>
      <c r="G17" s="250"/>
      <c r="H17" s="250"/>
      <c r="I17" s="343" t="s">
        <v>25</v>
      </c>
      <c r="J17" s="342"/>
      <c r="K17" s="104"/>
    </row>
    <row r="18" spans="2:11" s="248" customFormat="1" ht="18" customHeight="1" x14ac:dyDescent="0.3">
      <c r="B18" s="87"/>
      <c r="C18" s="250"/>
      <c r="D18" s="250"/>
      <c r="E18" s="342"/>
      <c r="F18" s="250"/>
      <c r="G18" s="250"/>
      <c r="H18" s="250"/>
      <c r="I18" s="343" t="s">
        <v>26</v>
      </c>
      <c r="J18" s="342"/>
      <c r="K18" s="104"/>
    </row>
    <row r="19" spans="2:11" s="248" customFormat="1" ht="6.95" customHeight="1" x14ac:dyDescent="0.3">
      <c r="B19" s="87"/>
      <c r="C19" s="250"/>
      <c r="D19" s="250"/>
      <c r="E19" s="250"/>
      <c r="F19" s="250"/>
      <c r="G19" s="250"/>
      <c r="H19" s="250"/>
      <c r="I19" s="250"/>
      <c r="J19" s="250"/>
      <c r="K19" s="104"/>
    </row>
    <row r="20" spans="2:11" s="248" customFormat="1" ht="14.45" customHeight="1" x14ac:dyDescent="0.3">
      <c r="B20" s="87"/>
      <c r="C20" s="250"/>
      <c r="D20" s="343" t="s">
        <v>28</v>
      </c>
      <c r="E20" s="250"/>
      <c r="F20" s="250"/>
      <c r="G20" s="250"/>
      <c r="H20" s="250"/>
      <c r="I20" s="343" t="s">
        <v>25</v>
      </c>
      <c r="J20" s="342"/>
      <c r="K20" s="104"/>
    </row>
    <row r="21" spans="2:11" s="248" customFormat="1" ht="18" customHeight="1" x14ac:dyDescent="0.3">
      <c r="B21" s="87"/>
      <c r="C21" s="250"/>
      <c r="D21" s="250"/>
      <c r="E21" s="342"/>
      <c r="F21" s="250"/>
      <c r="G21" s="250"/>
      <c r="H21" s="250"/>
      <c r="I21" s="343" t="s">
        <v>26</v>
      </c>
      <c r="J21" s="342"/>
      <c r="K21" s="104"/>
    </row>
    <row r="22" spans="2:11" s="248" customFormat="1" ht="6.95" customHeight="1" x14ac:dyDescent="0.3">
      <c r="B22" s="87"/>
      <c r="C22" s="250"/>
      <c r="D22" s="250"/>
      <c r="E22" s="250"/>
      <c r="F22" s="250"/>
      <c r="G22" s="250"/>
      <c r="H22" s="250"/>
      <c r="I22" s="250"/>
      <c r="J22" s="250"/>
      <c r="K22" s="104"/>
    </row>
    <row r="23" spans="2:11" s="248" customFormat="1" ht="14.45" customHeight="1" x14ac:dyDescent="0.3">
      <c r="B23" s="87"/>
      <c r="C23" s="250"/>
      <c r="D23" s="343" t="s">
        <v>30</v>
      </c>
      <c r="E23" s="250"/>
      <c r="F23" s="250"/>
      <c r="G23" s="250"/>
      <c r="H23" s="250"/>
      <c r="I23" s="250"/>
      <c r="J23" s="250"/>
      <c r="K23" s="104"/>
    </row>
    <row r="24" spans="2:11" s="111" customFormat="1" ht="22.5" customHeight="1" x14ac:dyDescent="0.3">
      <c r="B24" s="114"/>
      <c r="C24" s="113"/>
      <c r="D24" s="113"/>
      <c r="E24" s="414" t="s">
        <v>5</v>
      </c>
      <c r="F24" s="414"/>
      <c r="G24" s="414"/>
      <c r="H24" s="414"/>
      <c r="I24" s="113"/>
      <c r="J24" s="113"/>
      <c r="K24" s="112"/>
    </row>
    <row r="25" spans="2:11" s="248" customFormat="1" ht="6.95" customHeight="1" x14ac:dyDescent="0.3">
      <c r="B25" s="87"/>
      <c r="C25" s="250"/>
      <c r="D25" s="250"/>
      <c r="E25" s="250"/>
      <c r="F25" s="250"/>
      <c r="G25" s="250"/>
      <c r="H25" s="250"/>
      <c r="I25" s="250"/>
      <c r="J25" s="250"/>
      <c r="K25" s="104"/>
    </row>
    <row r="26" spans="2:11" s="248" customFormat="1" ht="6.95" customHeight="1" x14ac:dyDescent="0.3">
      <c r="B26" s="87"/>
      <c r="C26" s="250"/>
      <c r="D26" s="97"/>
      <c r="E26" s="97"/>
      <c r="F26" s="97"/>
      <c r="G26" s="97"/>
      <c r="H26" s="97"/>
      <c r="I26" s="97"/>
      <c r="J26" s="97"/>
      <c r="K26" s="110"/>
    </row>
    <row r="27" spans="2:11" s="248" customFormat="1" ht="25.35" customHeight="1" x14ac:dyDescent="0.3">
      <c r="B27" s="87"/>
      <c r="C27" s="250"/>
      <c r="D27" s="354" t="s">
        <v>32</v>
      </c>
      <c r="E27" s="250"/>
      <c r="F27" s="250"/>
      <c r="G27" s="250"/>
      <c r="H27" s="250"/>
      <c r="I27" s="250"/>
      <c r="J27" s="338">
        <f>ROUND(J81,2)</f>
        <v>0</v>
      </c>
      <c r="K27" s="104"/>
    </row>
    <row r="28" spans="2:11" s="248" customFormat="1" ht="6.95" customHeight="1" x14ac:dyDescent="0.3">
      <c r="B28" s="87"/>
      <c r="C28" s="250"/>
      <c r="D28" s="97"/>
      <c r="E28" s="97"/>
      <c r="F28" s="97"/>
      <c r="G28" s="97"/>
      <c r="H28" s="97"/>
      <c r="I28" s="97"/>
      <c r="J28" s="97"/>
      <c r="K28" s="110"/>
    </row>
    <row r="29" spans="2:11" s="248" customFormat="1" ht="14.45" customHeight="1" x14ac:dyDescent="0.3">
      <c r="B29" s="87"/>
      <c r="C29" s="250"/>
      <c r="D29" s="250"/>
      <c r="E29" s="250"/>
      <c r="F29" s="353" t="s">
        <v>34</v>
      </c>
      <c r="G29" s="250"/>
      <c r="H29" s="250"/>
      <c r="I29" s="353" t="s">
        <v>33</v>
      </c>
      <c r="J29" s="353" t="s">
        <v>35</v>
      </c>
      <c r="K29" s="104"/>
    </row>
    <row r="30" spans="2:11" s="248" customFormat="1" ht="14.45" customHeight="1" x14ac:dyDescent="0.3">
      <c r="B30" s="87"/>
      <c r="C30" s="250"/>
      <c r="D30" s="352" t="s">
        <v>36</v>
      </c>
      <c r="E30" s="352" t="s">
        <v>37</v>
      </c>
      <c r="F30" s="350">
        <f>ROUND(SUM(BE81:BE104), 2)</f>
        <v>0</v>
      </c>
      <c r="G30" s="250"/>
      <c r="H30" s="250"/>
      <c r="I30" s="351">
        <v>0.21</v>
      </c>
      <c r="J30" s="350">
        <f>ROUND(ROUND((SUM(BE81:BE104)), 2)*I30, 2)</f>
        <v>0</v>
      </c>
      <c r="K30" s="104"/>
    </row>
    <row r="31" spans="2:11" s="248" customFormat="1" ht="14.45" customHeight="1" x14ac:dyDescent="0.3">
      <c r="B31" s="87"/>
      <c r="C31" s="250"/>
      <c r="D31" s="250"/>
      <c r="E31" s="352" t="s">
        <v>38</v>
      </c>
      <c r="F31" s="350">
        <f>ROUND(SUM(BF81:BF104), 2)</f>
        <v>0</v>
      </c>
      <c r="G31" s="250"/>
      <c r="H31" s="250"/>
      <c r="I31" s="351">
        <v>0.15</v>
      </c>
      <c r="J31" s="350">
        <f>ROUND(ROUND((SUM(BF81:BF104)), 2)*I31, 2)</f>
        <v>0</v>
      </c>
      <c r="K31" s="104"/>
    </row>
    <row r="32" spans="2:11" s="248" customFormat="1" ht="14.45" hidden="1" customHeight="1" x14ac:dyDescent="0.3">
      <c r="B32" s="87"/>
      <c r="C32" s="250"/>
      <c r="D32" s="250"/>
      <c r="E32" s="352" t="s">
        <v>39</v>
      </c>
      <c r="F32" s="350">
        <f>ROUND(SUM(BG81:BG104), 2)</f>
        <v>0</v>
      </c>
      <c r="G32" s="250"/>
      <c r="H32" s="250"/>
      <c r="I32" s="351">
        <v>0.21</v>
      </c>
      <c r="J32" s="350">
        <v>0</v>
      </c>
      <c r="K32" s="104"/>
    </row>
    <row r="33" spans="2:11" s="248" customFormat="1" ht="14.45" hidden="1" customHeight="1" x14ac:dyDescent="0.3">
      <c r="B33" s="87"/>
      <c r="C33" s="250"/>
      <c r="D33" s="250"/>
      <c r="E33" s="352" t="s">
        <v>40</v>
      </c>
      <c r="F33" s="350">
        <f>ROUND(SUM(BH81:BH104), 2)</f>
        <v>0</v>
      </c>
      <c r="G33" s="250"/>
      <c r="H33" s="250"/>
      <c r="I33" s="351">
        <v>0.15</v>
      </c>
      <c r="J33" s="350">
        <v>0</v>
      </c>
      <c r="K33" s="104"/>
    </row>
    <row r="34" spans="2:11" s="248" customFormat="1" ht="14.45" hidden="1" customHeight="1" x14ac:dyDescent="0.3">
      <c r="B34" s="87"/>
      <c r="C34" s="250"/>
      <c r="D34" s="250"/>
      <c r="E34" s="352" t="s">
        <v>41</v>
      </c>
      <c r="F34" s="350">
        <f>ROUND(SUM(BI81:BI104), 2)</f>
        <v>0</v>
      </c>
      <c r="G34" s="250"/>
      <c r="H34" s="250"/>
      <c r="I34" s="351">
        <v>0</v>
      </c>
      <c r="J34" s="350">
        <v>0</v>
      </c>
      <c r="K34" s="104"/>
    </row>
    <row r="35" spans="2:11" s="248" customFormat="1" ht="6.95" customHeight="1" x14ac:dyDescent="0.3">
      <c r="B35" s="87"/>
      <c r="C35" s="250"/>
      <c r="D35" s="250"/>
      <c r="E35" s="250"/>
      <c r="F35" s="250"/>
      <c r="G35" s="250"/>
      <c r="H35" s="250"/>
      <c r="I35" s="250"/>
      <c r="J35" s="250"/>
      <c r="K35" s="104"/>
    </row>
    <row r="36" spans="2:11" s="248" customFormat="1" ht="25.35" customHeight="1" x14ac:dyDescent="0.3">
      <c r="B36" s="87"/>
      <c r="C36" s="253"/>
      <c r="D36" s="349" t="s">
        <v>42</v>
      </c>
      <c r="E36" s="109"/>
      <c r="F36" s="109"/>
      <c r="G36" s="348" t="s">
        <v>43</v>
      </c>
      <c r="H36" s="347" t="s">
        <v>44</v>
      </c>
      <c r="I36" s="109"/>
      <c r="J36" s="346">
        <f>SUM(J27:J34)</f>
        <v>0</v>
      </c>
      <c r="K36" s="108"/>
    </row>
    <row r="37" spans="2:11" s="248" customFormat="1" ht="14.45" customHeight="1" x14ac:dyDescent="0.3">
      <c r="B37" s="89"/>
      <c r="C37" s="88"/>
      <c r="D37" s="88"/>
      <c r="E37" s="88"/>
      <c r="F37" s="88"/>
      <c r="G37" s="88"/>
      <c r="H37" s="88"/>
      <c r="I37" s="88"/>
      <c r="J37" s="88"/>
      <c r="K37" s="103"/>
    </row>
    <row r="41" spans="2:11" s="248" customFormat="1" ht="6.95" customHeight="1" x14ac:dyDescent="0.3">
      <c r="B41" s="102"/>
      <c r="C41" s="101"/>
      <c r="D41" s="101"/>
      <c r="E41" s="101"/>
      <c r="F41" s="101"/>
      <c r="G41" s="101"/>
      <c r="H41" s="101"/>
      <c r="I41" s="101"/>
      <c r="J41" s="101"/>
      <c r="K41" s="107"/>
    </row>
    <row r="42" spans="2:11" s="248" customFormat="1" ht="36.950000000000003" customHeight="1" x14ac:dyDescent="0.3">
      <c r="B42" s="87"/>
      <c r="C42" s="345" t="s">
        <v>88</v>
      </c>
      <c r="D42" s="250"/>
      <c r="E42" s="250"/>
      <c r="F42" s="250"/>
      <c r="G42" s="250"/>
      <c r="H42" s="250"/>
      <c r="I42" s="250"/>
      <c r="J42" s="250"/>
      <c r="K42" s="104"/>
    </row>
    <row r="43" spans="2:11" s="248" customFormat="1" ht="6.95" customHeight="1" x14ac:dyDescent="0.3">
      <c r="B43" s="87"/>
      <c r="C43" s="250"/>
      <c r="D43" s="250"/>
      <c r="E43" s="250"/>
      <c r="F43" s="250"/>
      <c r="G43" s="250"/>
      <c r="H43" s="250"/>
      <c r="I43" s="250"/>
      <c r="J43" s="250"/>
      <c r="K43" s="104"/>
    </row>
    <row r="44" spans="2:11" s="248" customFormat="1" ht="14.45" customHeight="1" x14ac:dyDescent="0.3">
      <c r="B44" s="87"/>
      <c r="C44" s="343" t="s">
        <v>17</v>
      </c>
      <c r="D44" s="250"/>
      <c r="E44" s="250"/>
      <c r="F44" s="250"/>
      <c r="G44" s="250"/>
      <c r="H44" s="250"/>
      <c r="I44" s="250"/>
      <c r="J44" s="250"/>
      <c r="K44" s="104"/>
    </row>
    <row r="45" spans="2:11" s="248" customFormat="1" ht="22.5" customHeight="1" x14ac:dyDescent="0.3">
      <c r="B45" s="87"/>
      <c r="C45" s="250"/>
      <c r="D45" s="250"/>
      <c r="E45" s="411">
        <f>E7</f>
        <v>0</v>
      </c>
      <c r="F45" s="412"/>
      <c r="G45" s="412"/>
      <c r="H45" s="412"/>
      <c r="I45" s="250"/>
      <c r="J45" s="250"/>
      <c r="K45" s="104"/>
    </row>
    <row r="46" spans="2:11" s="248" customFormat="1" ht="14.45" customHeight="1" x14ac:dyDescent="0.3">
      <c r="B46" s="87"/>
      <c r="C46" s="343" t="s">
        <v>108</v>
      </c>
      <c r="D46" s="250"/>
      <c r="E46" s="250"/>
      <c r="F46" s="250"/>
      <c r="G46" s="250"/>
      <c r="H46" s="250"/>
      <c r="I46" s="250"/>
      <c r="J46" s="250"/>
      <c r="K46" s="104"/>
    </row>
    <row r="47" spans="2:11" s="248" customFormat="1" ht="23.25" customHeight="1" x14ac:dyDescent="0.3">
      <c r="B47" s="87"/>
      <c r="C47" s="250"/>
      <c r="D47" s="250"/>
      <c r="E47" s="413" t="str">
        <f>E9</f>
        <v>D.1.4.a - SO04 - KUCHYNĚ obj. 41 - D.1.4.a - Zdravotně technické instalace</v>
      </c>
      <c r="F47" s="405"/>
      <c r="G47" s="405"/>
      <c r="H47" s="405"/>
      <c r="I47" s="250"/>
      <c r="J47" s="250"/>
      <c r="K47" s="104"/>
    </row>
    <row r="48" spans="2:11" s="248" customFormat="1" ht="6.95" customHeight="1" x14ac:dyDescent="0.3">
      <c r="B48" s="87"/>
      <c r="C48" s="250"/>
      <c r="D48" s="250"/>
      <c r="E48" s="250"/>
      <c r="F48" s="250"/>
      <c r="G48" s="250"/>
      <c r="H48" s="250"/>
      <c r="I48" s="250"/>
      <c r="J48" s="250"/>
      <c r="K48" s="104"/>
    </row>
    <row r="49" spans="2:47" s="248" customFormat="1" ht="18" customHeight="1" x14ac:dyDescent="0.3">
      <c r="B49" s="87"/>
      <c r="C49" s="343" t="s">
        <v>21</v>
      </c>
      <c r="D49" s="250"/>
      <c r="E49" s="250"/>
      <c r="F49" s="342" t="str">
        <f>F12</f>
        <v xml:space="preserve"> </v>
      </c>
      <c r="G49" s="250"/>
      <c r="H49" s="250"/>
      <c r="I49" s="343" t="s">
        <v>23</v>
      </c>
      <c r="J49" s="344">
        <f>IF(J12="","",J12)</f>
        <v>43229</v>
      </c>
      <c r="K49" s="104"/>
    </row>
    <row r="50" spans="2:47" s="248" customFormat="1" ht="6.95" customHeight="1" x14ac:dyDescent="0.3">
      <c r="B50" s="87"/>
      <c r="C50" s="250"/>
      <c r="D50" s="250"/>
      <c r="E50" s="250"/>
      <c r="F50" s="250"/>
      <c r="G50" s="250"/>
      <c r="H50" s="250"/>
      <c r="I50" s="250"/>
      <c r="J50" s="250"/>
      <c r="K50" s="104"/>
    </row>
    <row r="51" spans="2:47" s="248" customFormat="1" ht="15" x14ac:dyDescent="0.3">
      <c r="B51" s="87"/>
      <c r="C51" s="343" t="s">
        <v>24</v>
      </c>
      <c r="D51" s="250"/>
      <c r="E51" s="250"/>
      <c r="F51" s="342">
        <f>E15</f>
        <v>0</v>
      </c>
      <c r="G51" s="250"/>
      <c r="H51" s="250"/>
      <c r="I51" s="343" t="s">
        <v>28</v>
      </c>
      <c r="J51" s="342">
        <f>E21</f>
        <v>0</v>
      </c>
      <c r="K51" s="104"/>
    </row>
    <row r="52" spans="2:47" s="248" customFormat="1" ht="14.45" customHeight="1" x14ac:dyDescent="0.3">
      <c r="B52" s="87"/>
      <c r="C52" s="343" t="s">
        <v>27</v>
      </c>
      <c r="D52" s="250"/>
      <c r="E52" s="250"/>
      <c r="F52" s="342" t="str">
        <f>IF(E18="","",E18)</f>
        <v/>
      </c>
      <c r="G52" s="250"/>
      <c r="H52" s="250"/>
      <c r="I52" s="250"/>
      <c r="J52" s="250"/>
      <c r="K52" s="104"/>
    </row>
    <row r="53" spans="2:47" s="248" customFormat="1" ht="10.35" customHeight="1" x14ac:dyDescent="0.3">
      <c r="B53" s="87"/>
      <c r="C53" s="250"/>
      <c r="D53" s="250"/>
      <c r="E53" s="250"/>
      <c r="F53" s="250"/>
      <c r="G53" s="250"/>
      <c r="H53" s="250"/>
      <c r="I53" s="250"/>
      <c r="J53" s="250"/>
      <c r="K53" s="104"/>
    </row>
    <row r="54" spans="2:47" s="248" customFormat="1" ht="29.25" customHeight="1" x14ac:dyDescent="0.3">
      <c r="B54" s="87"/>
      <c r="C54" s="341" t="s">
        <v>89</v>
      </c>
      <c r="D54" s="253"/>
      <c r="E54" s="253"/>
      <c r="F54" s="253"/>
      <c r="G54" s="253"/>
      <c r="H54" s="253"/>
      <c r="I54" s="253"/>
      <c r="J54" s="340" t="s">
        <v>90</v>
      </c>
      <c r="K54" s="105"/>
    </row>
    <row r="55" spans="2:47" s="248" customFormat="1" ht="10.35" customHeight="1" x14ac:dyDescent="0.3">
      <c r="B55" s="87"/>
      <c r="C55" s="250"/>
      <c r="D55" s="250"/>
      <c r="E55" s="250"/>
      <c r="F55" s="250"/>
      <c r="G55" s="250"/>
      <c r="H55" s="250"/>
      <c r="I55" s="250"/>
      <c r="J55" s="250"/>
      <c r="K55" s="104"/>
    </row>
    <row r="56" spans="2:47" s="248" customFormat="1" ht="29.25" customHeight="1" x14ac:dyDescent="0.3">
      <c r="B56" s="87"/>
      <c r="C56" s="339" t="s">
        <v>91</v>
      </c>
      <c r="D56" s="250"/>
      <c r="E56" s="250"/>
      <c r="F56" s="250"/>
      <c r="G56" s="250"/>
      <c r="H56" s="250"/>
      <c r="I56" s="250"/>
      <c r="J56" s="338">
        <f>J81</f>
        <v>0</v>
      </c>
      <c r="K56" s="104"/>
      <c r="AU56" s="90" t="s">
        <v>92</v>
      </c>
    </row>
    <row r="57" spans="2:47" s="324" customFormat="1" ht="24.95" customHeight="1" x14ac:dyDescent="0.3">
      <c r="B57" s="330"/>
      <c r="C57" s="329"/>
      <c r="D57" s="328" t="s">
        <v>198</v>
      </c>
      <c r="E57" s="327"/>
      <c r="F57" s="327"/>
      <c r="G57" s="327"/>
      <c r="H57" s="327"/>
      <c r="I57" s="327"/>
      <c r="J57" s="326">
        <f>J82</f>
        <v>0</v>
      </c>
      <c r="K57" s="325"/>
    </row>
    <row r="58" spans="2:47" s="331" customFormat="1" ht="19.899999999999999" customHeight="1" x14ac:dyDescent="0.3">
      <c r="B58" s="337"/>
      <c r="C58" s="336"/>
      <c r="D58" s="335" t="s">
        <v>197</v>
      </c>
      <c r="E58" s="334"/>
      <c r="F58" s="334"/>
      <c r="G58" s="334"/>
      <c r="H58" s="334"/>
      <c r="I58" s="334"/>
      <c r="J58" s="333">
        <f>J83</f>
        <v>0</v>
      </c>
      <c r="K58" s="332"/>
    </row>
    <row r="59" spans="2:47" s="331" customFormat="1" ht="14.85" customHeight="1" x14ac:dyDescent="0.3">
      <c r="B59" s="337"/>
      <c r="C59" s="336"/>
      <c r="D59" s="335" t="s">
        <v>196</v>
      </c>
      <c r="E59" s="334"/>
      <c r="F59" s="334"/>
      <c r="G59" s="334"/>
      <c r="H59" s="334"/>
      <c r="I59" s="334"/>
      <c r="J59" s="333">
        <f>J85</f>
        <v>0</v>
      </c>
      <c r="K59" s="332"/>
    </row>
    <row r="60" spans="2:47" s="331" customFormat="1" ht="14.85" customHeight="1" x14ac:dyDescent="0.3">
      <c r="B60" s="337"/>
      <c r="C60" s="336"/>
      <c r="D60" s="335" t="s">
        <v>195</v>
      </c>
      <c r="E60" s="334"/>
      <c r="F60" s="334"/>
      <c r="G60" s="334"/>
      <c r="H60" s="334"/>
      <c r="I60" s="334"/>
      <c r="J60" s="333">
        <f>J86</f>
        <v>0</v>
      </c>
      <c r="K60" s="332"/>
    </row>
    <row r="61" spans="2:47" s="324" customFormat="1" ht="24.95" customHeight="1" x14ac:dyDescent="0.3">
      <c r="B61" s="330"/>
      <c r="C61" s="329"/>
      <c r="D61" s="328" t="s">
        <v>194</v>
      </c>
      <c r="E61" s="327"/>
      <c r="F61" s="327"/>
      <c r="G61" s="327"/>
      <c r="H61" s="327"/>
      <c r="I61" s="327"/>
      <c r="J61" s="326">
        <f>J89</f>
        <v>0</v>
      </c>
      <c r="K61" s="325"/>
    </row>
    <row r="62" spans="2:47" s="248" customFormat="1" ht="21.75" customHeight="1" x14ac:dyDescent="0.3">
      <c r="B62" s="87"/>
      <c r="C62" s="250"/>
      <c r="D62" s="250"/>
      <c r="E62" s="250"/>
      <c r="F62" s="250"/>
      <c r="G62" s="250"/>
      <c r="H62" s="250"/>
      <c r="I62" s="250"/>
      <c r="J62" s="250"/>
      <c r="K62" s="104"/>
    </row>
    <row r="63" spans="2:47" s="248" customFormat="1" ht="6.95" customHeight="1" x14ac:dyDescent="0.3">
      <c r="B63" s="89"/>
      <c r="C63" s="88"/>
      <c r="D63" s="88"/>
      <c r="E63" s="88"/>
      <c r="F63" s="88"/>
      <c r="G63" s="88"/>
      <c r="H63" s="88"/>
      <c r="I63" s="88"/>
      <c r="J63" s="88"/>
      <c r="K63" s="103"/>
    </row>
    <row r="67" spans="2:20" s="248" customFormat="1" ht="6.95" customHeight="1" x14ac:dyDescent="0.3">
      <c r="B67" s="102"/>
      <c r="C67" s="101"/>
      <c r="D67" s="101"/>
      <c r="E67" s="101"/>
      <c r="F67" s="101"/>
      <c r="G67" s="101"/>
      <c r="H67" s="101"/>
      <c r="I67" s="101"/>
      <c r="J67" s="101"/>
      <c r="K67" s="101"/>
      <c r="L67" s="87"/>
    </row>
    <row r="68" spans="2:20" s="248" customFormat="1" ht="36.950000000000003" customHeight="1" x14ac:dyDescent="0.3">
      <c r="B68" s="87"/>
      <c r="C68" s="323" t="s">
        <v>93</v>
      </c>
      <c r="L68" s="87"/>
    </row>
    <row r="69" spans="2:20" s="248" customFormat="1" ht="6.95" customHeight="1" x14ac:dyDescent="0.3">
      <c r="B69" s="87"/>
      <c r="L69" s="87"/>
    </row>
    <row r="70" spans="2:20" s="248" customFormat="1" ht="14.45" customHeight="1" x14ac:dyDescent="0.3">
      <c r="B70" s="87"/>
      <c r="C70" s="321" t="s">
        <v>17</v>
      </c>
      <c r="L70" s="87"/>
    </row>
    <row r="71" spans="2:20" s="248" customFormat="1" ht="22.5" customHeight="1" x14ac:dyDescent="0.3">
      <c r="B71" s="87"/>
      <c r="E71" s="406">
        <f>E7</f>
        <v>0</v>
      </c>
      <c r="F71" s="407"/>
      <c r="G71" s="407"/>
      <c r="H71" s="407"/>
      <c r="L71" s="87"/>
    </row>
    <row r="72" spans="2:20" s="248" customFormat="1" ht="14.45" customHeight="1" x14ac:dyDescent="0.3">
      <c r="B72" s="87"/>
      <c r="C72" s="321" t="s">
        <v>108</v>
      </c>
      <c r="L72" s="87"/>
    </row>
    <row r="73" spans="2:20" s="248" customFormat="1" ht="23.25" customHeight="1" x14ac:dyDescent="0.3">
      <c r="B73" s="87"/>
      <c r="E73" s="408" t="str">
        <f>E9</f>
        <v>D.1.4.a - SO04 - KUCHYNĚ obj. 41 - D.1.4.a - Zdravotně technické instalace</v>
      </c>
      <c r="F73" s="398"/>
      <c r="G73" s="398"/>
      <c r="H73" s="398"/>
      <c r="L73" s="87"/>
    </row>
    <row r="74" spans="2:20" s="248" customFormat="1" ht="6.95" customHeight="1" x14ac:dyDescent="0.3">
      <c r="B74" s="87"/>
      <c r="L74" s="87"/>
    </row>
    <row r="75" spans="2:20" s="248" customFormat="1" ht="18" customHeight="1" x14ac:dyDescent="0.3">
      <c r="B75" s="87"/>
      <c r="C75" s="321" t="s">
        <v>21</v>
      </c>
      <c r="F75" s="320" t="str">
        <f>F12</f>
        <v xml:space="preserve"> </v>
      </c>
      <c r="I75" s="321" t="s">
        <v>23</v>
      </c>
      <c r="J75" s="322">
        <f>IF(J12="","",J12)</f>
        <v>43229</v>
      </c>
      <c r="L75" s="87"/>
    </row>
    <row r="76" spans="2:20" s="248" customFormat="1" ht="6.95" customHeight="1" x14ac:dyDescent="0.3">
      <c r="B76" s="87"/>
      <c r="L76" s="87"/>
    </row>
    <row r="77" spans="2:20" s="248" customFormat="1" ht="15" x14ac:dyDescent="0.3">
      <c r="B77" s="87"/>
      <c r="C77" s="321" t="s">
        <v>24</v>
      </c>
      <c r="F77" s="320">
        <f>E15</f>
        <v>0</v>
      </c>
      <c r="I77" s="321" t="s">
        <v>28</v>
      </c>
      <c r="J77" s="320">
        <f>E21</f>
        <v>0</v>
      </c>
      <c r="L77" s="87"/>
    </row>
    <row r="78" spans="2:20" s="248" customFormat="1" ht="14.45" customHeight="1" x14ac:dyDescent="0.3">
      <c r="B78" s="87"/>
      <c r="C78" s="321" t="s">
        <v>27</v>
      </c>
      <c r="F78" s="320" t="str">
        <f>IF(E18="","",E18)</f>
        <v/>
      </c>
      <c r="L78" s="87"/>
    </row>
    <row r="79" spans="2:20" s="248" customFormat="1" ht="10.35" customHeight="1" x14ac:dyDescent="0.3">
      <c r="B79" s="87"/>
      <c r="L79" s="87"/>
    </row>
    <row r="80" spans="2:20" s="99" customFormat="1" ht="29.25" customHeight="1" x14ac:dyDescent="0.3">
      <c r="B80" s="100"/>
      <c r="C80" s="319" t="s">
        <v>94</v>
      </c>
      <c r="D80" s="317" t="s">
        <v>51</v>
      </c>
      <c r="E80" s="317" t="s">
        <v>47</v>
      </c>
      <c r="F80" s="317" t="s">
        <v>95</v>
      </c>
      <c r="G80" s="317" t="s">
        <v>96</v>
      </c>
      <c r="H80" s="317" t="s">
        <v>97</v>
      </c>
      <c r="I80" s="318" t="s">
        <v>98</v>
      </c>
      <c r="J80" s="317" t="s">
        <v>90</v>
      </c>
      <c r="K80" s="316" t="s">
        <v>99</v>
      </c>
      <c r="L80" s="100"/>
      <c r="M80" s="315" t="s">
        <v>100</v>
      </c>
      <c r="N80" s="314" t="s">
        <v>36</v>
      </c>
      <c r="O80" s="314" t="s">
        <v>101</v>
      </c>
      <c r="P80" s="314" t="s">
        <v>102</v>
      </c>
      <c r="Q80" s="314" t="s">
        <v>103</v>
      </c>
      <c r="R80" s="314" t="s">
        <v>104</v>
      </c>
      <c r="S80" s="314" t="s">
        <v>105</v>
      </c>
      <c r="T80" s="313" t="s">
        <v>106</v>
      </c>
    </row>
    <row r="81" spans="2:65" s="248" customFormat="1" ht="29.25" customHeight="1" x14ac:dyDescent="0.35">
      <c r="B81" s="87"/>
      <c r="C81" s="312" t="s">
        <v>91</v>
      </c>
      <c r="J81" s="311">
        <f>BK81</f>
        <v>0</v>
      </c>
      <c r="L81" s="87"/>
      <c r="M81" s="98"/>
      <c r="N81" s="97"/>
      <c r="O81" s="97"/>
      <c r="P81" s="310">
        <f>P82+P89</f>
        <v>310.35399999999998</v>
      </c>
      <c r="Q81" s="97"/>
      <c r="R81" s="310">
        <f>R82+R89</f>
        <v>0.48144999999999993</v>
      </c>
      <c r="S81" s="97"/>
      <c r="T81" s="309">
        <f>T82+T89</f>
        <v>0</v>
      </c>
      <c r="AT81" s="90" t="s">
        <v>65</v>
      </c>
      <c r="AU81" s="90" t="s">
        <v>92</v>
      </c>
      <c r="BK81" s="308">
        <f>BK82+BK89</f>
        <v>0</v>
      </c>
    </row>
    <row r="82" spans="2:65" s="290" customFormat="1" ht="37.35" customHeight="1" x14ac:dyDescent="0.35">
      <c r="B82" s="298"/>
      <c r="D82" s="292" t="s">
        <v>65</v>
      </c>
      <c r="E82" s="307" t="s">
        <v>193</v>
      </c>
      <c r="F82" s="307" t="s">
        <v>192</v>
      </c>
      <c r="J82" s="306">
        <f>BK82</f>
        <v>0</v>
      </c>
      <c r="L82" s="298"/>
      <c r="M82" s="297"/>
      <c r="N82" s="295"/>
      <c r="O82" s="295"/>
      <c r="P82" s="296">
        <f>P83</f>
        <v>1.44</v>
      </c>
      <c r="Q82" s="295"/>
      <c r="R82" s="296">
        <f>R83</f>
        <v>0</v>
      </c>
      <c r="S82" s="295"/>
      <c r="T82" s="294">
        <f>T83</f>
        <v>0</v>
      </c>
      <c r="AR82" s="292" t="s">
        <v>71</v>
      </c>
      <c r="AT82" s="293" t="s">
        <v>65</v>
      </c>
      <c r="AU82" s="293" t="s">
        <v>66</v>
      </c>
      <c r="AY82" s="292" t="s">
        <v>107</v>
      </c>
      <c r="BK82" s="291">
        <f>BK83</f>
        <v>0</v>
      </c>
    </row>
    <row r="83" spans="2:65" s="290" customFormat="1" ht="19.899999999999999" customHeight="1" x14ac:dyDescent="0.3">
      <c r="B83" s="298"/>
      <c r="D83" s="301" t="s">
        <v>65</v>
      </c>
      <c r="E83" s="303" t="s">
        <v>154</v>
      </c>
      <c r="F83" s="303" t="s">
        <v>191</v>
      </c>
      <c r="J83" s="302">
        <f>BK83</f>
        <v>0</v>
      </c>
      <c r="L83" s="298"/>
      <c r="M83" s="297"/>
      <c r="N83" s="295"/>
      <c r="O83" s="295"/>
      <c r="P83" s="296">
        <f>P84+P85+P86</f>
        <v>1.44</v>
      </c>
      <c r="Q83" s="295"/>
      <c r="R83" s="296">
        <f>R84+R85+R86</f>
        <v>0</v>
      </c>
      <c r="S83" s="295"/>
      <c r="T83" s="294">
        <f>T84+T85+T86</f>
        <v>0</v>
      </c>
      <c r="AR83" s="292" t="s">
        <v>71</v>
      </c>
      <c r="AT83" s="293" t="s">
        <v>65</v>
      </c>
      <c r="AU83" s="293" t="s">
        <v>71</v>
      </c>
      <c r="AY83" s="292" t="s">
        <v>107</v>
      </c>
      <c r="BK83" s="291">
        <f>BK84+BK85+BK86</f>
        <v>0</v>
      </c>
    </row>
    <row r="84" spans="2:65" s="248" customFormat="1" ht="31.5" customHeight="1" x14ac:dyDescent="0.3">
      <c r="B84" s="96"/>
      <c r="C84" s="95" t="s">
        <v>71</v>
      </c>
      <c r="D84" s="95" t="s">
        <v>126</v>
      </c>
      <c r="E84" s="94" t="s">
        <v>190</v>
      </c>
      <c r="F84" s="252" t="s">
        <v>189</v>
      </c>
      <c r="G84" s="93" t="s">
        <v>188</v>
      </c>
      <c r="H84" s="92">
        <v>3</v>
      </c>
      <c r="I84" s="251"/>
      <c r="J84" s="251"/>
      <c r="K84" s="252"/>
      <c r="L84" s="87"/>
      <c r="M84" s="277" t="s">
        <v>5</v>
      </c>
      <c r="N84" s="280" t="s">
        <v>37</v>
      </c>
      <c r="O84" s="279">
        <v>0</v>
      </c>
      <c r="P84" s="279">
        <f>O84*H84</f>
        <v>0</v>
      </c>
      <c r="Q84" s="279">
        <v>0</v>
      </c>
      <c r="R84" s="279">
        <f>Q84*H84</f>
        <v>0</v>
      </c>
      <c r="S84" s="279">
        <v>0</v>
      </c>
      <c r="T84" s="278">
        <f>S84*H84</f>
        <v>0</v>
      </c>
      <c r="AR84" s="90" t="s">
        <v>174</v>
      </c>
      <c r="AT84" s="90" t="s">
        <v>126</v>
      </c>
      <c r="AU84" s="90" t="s">
        <v>75</v>
      </c>
      <c r="AY84" s="90" t="s">
        <v>107</v>
      </c>
      <c r="BE84" s="91">
        <f>IF(N84="základní",J84,0)</f>
        <v>0</v>
      </c>
      <c r="BF84" s="91">
        <f>IF(N84="snížená",J84,0)</f>
        <v>0</v>
      </c>
      <c r="BG84" s="91">
        <f>IF(N84="zákl. přenesená",J84,0)</f>
        <v>0</v>
      </c>
      <c r="BH84" s="91">
        <f>IF(N84="sníž. přenesená",J84,0)</f>
        <v>0</v>
      </c>
      <c r="BI84" s="91">
        <f>IF(N84="nulová",J84,0)</f>
        <v>0</v>
      </c>
      <c r="BJ84" s="90" t="s">
        <v>71</v>
      </c>
      <c r="BK84" s="91">
        <f>ROUND(I84*H84,2)</f>
        <v>0</v>
      </c>
      <c r="BL84" s="90" t="s">
        <v>174</v>
      </c>
      <c r="BM84" s="90" t="s">
        <v>187</v>
      </c>
    </row>
    <row r="85" spans="2:65" s="290" customFormat="1" ht="22.35" customHeight="1" x14ac:dyDescent="0.3">
      <c r="B85" s="298"/>
      <c r="D85" s="292" t="s">
        <v>65</v>
      </c>
      <c r="E85" s="305" t="s">
        <v>110</v>
      </c>
      <c r="F85" s="305" t="s">
        <v>111</v>
      </c>
      <c r="J85" s="304"/>
      <c r="L85" s="298"/>
      <c r="M85" s="297"/>
      <c r="N85" s="295"/>
      <c r="O85" s="295"/>
      <c r="P85" s="296">
        <v>0</v>
      </c>
      <c r="Q85" s="295"/>
      <c r="R85" s="296">
        <v>0</v>
      </c>
      <c r="S85" s="295"/>
      <c r="T85" s="294">
        <v>0</v>
      </c>
      <c r="AR85" s="292" t="s">
        <v>75</v>
      </c>
      <c r="AT85" s="293" t="s">
        <v>65</v>
      </c>
      <c r="AU85" s="293" t="s">
        <v>75</v>
      </c>
      <c r="AY85" s="292" t="s">
        <v>107</v>
      </c>
      <c r="BK85" s="291">
        <v>0</v>
      </c>
    </row>
    <row r="86" spans="2:65" s="290" customFormat="1" ht="14.85" customHeight="1" x14ac:dyDescent="0.3">
      <c r="B86" s="298"/>
      <c r="D86" s="301" t="s">
        <v>65</v>
      </c>
      <c r="E86" s="303" t="s">
        <v>186</v>
      </c>
      <c r="F86" s="303" t="s">
        <v>185</v>
      </c>
      <c r="J86" s="302"/>
      <c r="L86" s="298"/>
      <c r="M86" s="297"/>
      <c r="N86" s="295"/>
      <c r="O86" s="295"/>
      <c r="P86" s="296">
        <f>SUM(P87:P88)</f>
        <v>1.44</v>
      </c>
      <c r="Q86" s="295"/>
      <c r="R86" s="296">
        <f>SUM(R87:R88)</f>
        <v>0</v>
      </c>
      <c r="S86" s="295"/>
      <c r="T86" s="294">
        <f>SUM(T87:T88)</f>
        <v>0</v>
      </c>
      <c r="AR86" s="292" t="s">
        <v>75</v>
      </c>
      <c r="AT86" s="293" t="s">
        <v>65</v>
      </c>
      <c r="AU86" s="293" t="s">
        <v>75</v>
      </c>
      <c r="AY86" s="292" t="s">
        <v>107</v>
      </c>
      <c r="BK86" s="291">
        <f>SUM(BK87:BK88)</f>
        <v>0</v>
      </c>
    </row>
    <row r="87" spans="2:65" s="248" customFormat="1" ht="31.5" customHeight="1" x14ac:dyDescent="0.3">
      <c r="B87" s="96"/>
      <c r="C87" s="95" t="s">
        <v>75</v>
      </c>
      <c r="D87" s="95" t="s">
        <v>126</v>
      </c>
      <c r="E87" s="94" t="s">
        <v>184</v>
      </c>
      <c r="F87" s="252" t="s">
        <v>183</v>
      </c>
      <c r="G87" s="93" t="s">
        <v>179</v>
      </c>
      <c r="H87" s="92">
        <v>16</v>
      </c>
      <c r="I87" s="251"/>
      <c r="J87" s="251"/>
      <c r="K87" s="252"/>
      <c r="L87" s="87"/>
      <c r="M87" s="277" t="s">
        <v>5</v>
      </c>
      <c r="N87" s="280" t="s">
        <v>37</v>
      </c>
      <c r="O87" s="279">
        <v>0.03</v>
      </c>
      <c r="P87" s="279">
        <f>O87*H87</f>
        <v>0.48</v>
      </c>
      <c r="Q87" s="279">
        <v>0</v>
      </c>
      <c r="R87" s="279">
        <f>Q87*H87</f>
        <v>0</v>
      </c>
      <c r="S87" s="279">
        <v>0</v>
      </c>
      <c r="T87" s="278">
        <f>S87*H87</f>
        <v>0</v>
      </c>
      <c r="AR87" s="90" t="s">
        <v>115</v>
      </c>
      <c r="AT87" s="90" t="s">
        <v>126</v>
      </c>
      <c r="AU87" s="90" t="s">
        <v>178</v>
      </c>
      <c r="AY87" s="90" t="s">
        <v>107</v>
      </c>
      <c r="BE87" s="91">
        <f>IF(N87="základní",J87,0)</f>
        <v>0</v>
      </c>
      <c r="BF87" s="91">
        <f>IF(N87="snížená",J87,0)</f>
        <v>0</v>
      </c>
      <c r="BG87" s="91">
        <f>IF(N87="zákl. přenesená",J87,0)</f>
        <v>0</v>
      </c>
      <c r="BH87" s="91">
        <f>IF(N87="sníž. přenesená",J87,0)</f>
        <v>0</v>
      </c>
      <c r="BI87" s="91">
        <f>IF(N87="nulová",J87,0)</f>
        <v>0</v>
      </c>
      <c r="BJ87" s="90" t="s">
        <v>71</v>
      </c>
      <c r="BK87" s="91">
        <f>ROUND(I87*H87,2)</f>
        <v>0</v>
      </c>
      <c r="BL87" s="90" t="s">
        <v>115</v>
      </c>
      <c r="BM87" s="90" t="s">
        <v>182</v>
      </c>
    </row>
    <row r="88" spans="2:65" s="248" customFormat="1" ht="31.5" customHeight="1" x14ac:dyDescent="0.3">
      <c r="B88" s="96"/>
      <c r="C88" s="95" t="s">
        <v>178</v>
      </c>
      <c r="D88" s="95" t="s">
        <v>126</v>
      </c>
      <c r="E88" s="94" t="s">
        <v>181</v>
      </c>
      <c r="F88" s="252" t="s">
        <v>180</v>
      </c>
      <c r="G88" s="93" t="s">
        <v>179</v>
      </c>
      <c r="H88" s="92">
        <v>32</v>
      </c>
      <c r="I88" s="251"/>
      <c r="J88" s="251"/>
      <c r="K88" s="252"/>
      <c r="L88" s="87"/>
      <c r="M88" s="277" t="s">
        <v>5</v>
      </c>
      <c r="N88" s="280" t="s">
        <v>37</v>
      </c>
      <c r="O88" s="279">
        <v>0.03</v>
      </c>
      <c r="P88" s="279">
        <f>O88*H88</f>
        <v>0.96</v>
      </c>
      <c r="Q88" s="279">
        <v>0</v>
      </c>
      <c r="R88" s="279">
        <f>Q88*H88</f>
        <v>0</v>
      </c>
      <c r="S88" s="279">
        <v>0</v>
      </c>
      <c r="T88" s="278">
        <f>S88*H88</f>
        <v>0</v>
      </c>
      <c r="AR88" s="90" t="s">
        <v>115</v>
      </c>
      <c r="AT88" s="90" t="s">
        <v>126</v>
      </c>
      <c r="AU88" s="90" t="s">
        <v>178</v>
      </c>
      <c r="AY88" s="90" t="s">
        <v>107</v>
      </c>
      <c r="BE88" s="91">
        <f>IF(N88="základní",J88,0)</f>
        <v>0</v>
      </c>
      <c r="BF88" s="91">
        <f>IF(N88="snížená",J88,0)</f>
        <v>0</v>
      </c>
      <c r="BG88" s="91">
        <f>IF(N88="zákl. přenesená",J88,0)</f>
        <v>0</v>
      </c>
      <c r="BH88" s="91">
        <f>IF(N88="sníž. přenesená",J88,0)</f>
        <v>0</v>
      </c>
      <c r="BI88" s="91">
        <f>IF(N88="nulová",J88,0)</f>
        <v>0</v>
      </c>
      <c r="BJ88" s="90" t="s">
        <v>71</v>
      </c>
      <c r="BK88" s="91">
        <f>ROUND(I88*H88,2)</f>
        <v>0</v>
      </c>
      <c r="BL88" s="90" t="s">
        <v>115</v>
      </c>
      <c r="BM88" s="90" t="s">
        <v>177</v>
      </c>
    </row>
    <row r="89" spans="2:65" s="290" customFormat="1" ht="37.35" customHeight="1" x14ac:dyDescent="0.35">
      <c r="B89" s="298"/>
      <c r="D89" s="301" t="s">
        <v>65</v>
      </c>
      <c r="E89" s="300" t="s">
        <v>176</v>
      </c>
      <c r="F89" s="300" t="s">
        <v>175</v>
      </c>
      <c r="J89" s="299"/>
      <c r="L89" s="298"/>
      <c r="M89" s="297"/>
      <c r="N89" s="295"/>
      <c r="O89" s="295"/>
      <c r="P89" s="296">
        <f>SUM(P90:P104)</f>
        <v>308.91399999999999</v>
      </c>
      <c r="Q89" s="295"/>
      <c r="R89" s="296">
        <f>SUM(R90:R104)</f>
        <v>0.48144999999999993</v>
      </c>
      <c r="S89" s="295"/>
      <c r="T89" s="294">
        <f>SUM(T90:T104)</f>
        <v>0</v>
      </c>
      <c r="AR89" s="292" t="s">
        <v>75</v>
      </c>
      <c r="AT89" s="293" t="s">
        <v>65</v>
      </c>
      <c r="AU89" s="293" t="s">
        <v>66</v>
      </c>
      <c r="AY89" s="292" t="s">
        <v>107</v>
      </c>
      <c r="BK89" s="291">
        <f>SUM(BK90:BK104)</f>
        <v>0</v>
      </c>
    </row>
    <row r="90" spans="2:65" s="248" customFormat="1" ht="31.5" customHeight="1" x14ac:dyDescent="0.3">
      <c r="B90" s="96"/>
      <c r="C90" s="95" t="s">
        <v>174</v>
      </c>
      <c r="D90" s="95" t="s">
        <v>126</v>
      </c>
      <c r="E90" s="94" t="s">
        <v>549</v>
      </c>
      <c r="F90" s="252" t="s">
        <v>548</v>
      </c>
      <c r="G90" s="93" t="s">
        <v>135</v>
      </c>
      <c r="H90" s="92">
        <v>48</v>
      </c>
      <c r="I90" s="251"/>
      <c r="J90" s="251"/>
      <c r="K90" s="252"/>
      <c r="L90" s="87"/>
      <c r="M90" s="277" t="s">
        <v>5</v>
      </c>
      <c r="N90" s="280" t="s">
        <v>37</v>
      </c>
      <c r="O90" s="279">
        <v>0.52900000000000003</v>
      </c>
      <c r="P90" s="279">
        <f t="shared" ref="P90:P104" si="0">O90*H90</f>
        <v>25.392000000000003</v>
      </c>
      <c r="Q90" s="279">
        <v>6.6E-4</v>
      </c>
      <c r="R90" s="279">
        <f t="shared" ref="R90:R104" si="1">Q90*H90</f>
        <v>3.168E-2</v>
      </c>
      <c r="S90" s="279">
        <v>0</v>
      </c>
      <c r="T90" s="278">
        <f t="shared" ref="T90:T104" si="2">S90*H90</f>
        <v>0</v>
      </c>
      <c r="AR90" s="90" t="s">
        <v>115</v>
      </c>
      <c r="AT90" s="90" t="s">
        <v>126</v>
      </c>
      <c r="AU90" s="90" t="s">
        <v>71</v>
      </c>
      <c r="AY90" s="90" t="s">
        <v>107</v>
      </c>
      <c r="BE90" s="91">
        <f t="shared" ref="BE90:BE104" si="3">IF(N90="základní",J90,0)</f>
        <v>0</v>
      </c>
      <c r="BF90" s="91">
        <f t="shared" ref="BF90:BF104" si="4">IF(N90="snížená",J90,0)</f>
        <v>0</v>
      </c>
      <c r="BG90" s="91">
        <f t="shared" ref="BG90:BG104" si="5">IF(N90="zákl. přenesená",J90,0)</f>
        <v>0</v>
      </c>
      <c r="BH90" s="91">
        <f t="shared" ref="BH90:BH104" si="6">IF(N90="sníž. přenesená",J90,0)</f>
        <v>0</v>
      </c>
      <c r="BI90" s="91">
        <f t="shared" ref="BI90:BI104" si="7">IF(N90="nulová",J90,0)</f>
        <v>0</v>
      </c>
      <c r="BJ90" s="90" t="s">
        <v>71</v>
      </c>
      <c r="BK90" s="91">
        <f t="shared" ref="BK90:BK104" si="8">ROUND(I90*H90,2)</f>
        <v>0</v>
      </c>
      <c r="BL90" s="90" t="s">
        <v>115</v>
      </c>
      <c r="BM90" s="90" t="s">
        <v>547</v>
      </c>
    </row>
    <row r="91" spans="2:65" s="248" customFormat="1" ht="31.5" customHeight="1" x14ac:dyDescent="0.3">
      <c r="B91" s="96"/>
      <c r="C91" s="95" t="s">
        <v>170</v>
      </c>
      <c r="D91" s="95" t="s">
        <v>126</v>
      </c>
      <c r="E91" s="94" t="s">
        <v>173</v>
      </c>
      <c r="F91" s="252" t="s">
        <v>172</v>
      </c>
      <c r="G91" s="93" t="s">
        <v>135</v>
      </c>
      <c r="H91" s="92">
        <v>150</v>
      </c>
      <c r="I91" s="251"/>
      <c r="J91" s="251"/>
      <c r="K91" s="252"/>
      <c r="L91" s="87"/>
      <c r="M91" s="277" t="s">
        <v>5</v>
      </c>
      <c r="N91" s="280" t="s">
        <v>37</v>
      </c>
      <c r="O91" s="279">
        <v>0.61599999999999999</v>
      </c>
      <c r="P91" s="279">
        <f t="shared" si="0"/>
        <v>92.4</v>
      </c>
      <c r="Q91" s="279">
        <v>9.1E-4</v>
      </c>
      <c r="R91" s="279">
        <f t="shared" si="1"/>
        <v>0.13650000000000001</v>
      </c>
      <c r="S91" s="279">
        <v>0</v>
      </c>
      <c r="T91" s="278">
        <f t="shared" si="2"/>
        <v>0</v>
      </c>
      <c r="AR91" s="90" t="s">
        <v>115</v>
      </c>
      <c r="AT91" s="90" t="s">
        <v>126</v>
      </c>
      <c r="AU91" s="90" t="s">
        <v>71</v>
      </c>
      <c r="AY91" s="90" t="s">
        <v>107</v>
      </c>
      <c r="BE91" s="91">
        <f t="shared" si="3"/>
        <v>0</v>
      </c>
      <c r="BF91" s="91">
        <f t="shared" si="4"/>
        <v>0</v>
      </c>
      <c r="BG91" s="91">
        <f t="shared" si="5"/>
        <v>0</v>
      </c>
      <c r="BH91" s="91">
        <f t="shared" si="6"/>
        <v>0</v>
      </c>
      <c r="BI91" s="91">
        <f t="shared" si="7"/>
        <v>0</v>
      </c>
      <c r="BJ91" s="90" t="s">
        <v>71</v>
      </c>
      <c r="BK91" s="91">
        <f t="shared" si="8"/>
        <v>0</v>
      </c>
      <c r="BL91" s="90" t="s">
        <v>115</v>
      </c>
      <c r="BM91" s="90" t="s">
        <v>171</v>
      </c>
    </row>
    <row r="92" spans="2:65" s="248" customFormat="1" ht="31.5" customHeight="1" x14ac:dyDescent="0.3">
      <c r="B92" s="96"/>
      <c r="C92" s="95" t="s">
        <v>166</v>
      </c>
      <c r="D92" s="95" t="s">
        <v>126</v>
      </c>
      <c r="E92" s="94" t="s">
        <v>169</v>
      </c>
      <c r="F92" s="252" t="s">
        <v>168</v>
      </c>
      <c r="G92" s="93" t="s">
        <v>135</v>
      </c>
      <c r="H92" s="92">
        <v>90</v>
      </c>
      <c r="I92" s="251"/>
      <c r="J92" s="251"/>
      <c r="K92" s="252"/>
      <c r="L92" s="87"/>
      <c r="M92" s="277" t="s">
        <v>5</v>
      </c>
      <c r="N92" s="280" t="s">
        <v>37</v>
      </c>
      <c r="O92" s="279">
        <v>0.69599999999999995</v>
      </c>
      <c r="P92" s="279">
        <f t="shared" si="0"/>
        <v>62.639999999999993</v>
      </c>
      <c r="Q92" s="279">
        <v>1.1900000000000001E-3</v>
      </c>
      <c r="R92" s="279">
        <f t="shared" si="1"/>
        <v>0.1071</v>
      </c>
      <c r="S92" s="279">
        <v>0</v>
      </c>
      <c r="T92" s="278">
        <f t="shared" si="2"/>
        <v>0</v>
      </c>
      <c r="AR92" s="90" t="s">
        <v>115</v>
      </c>
      <c r="AT92" s="90" t="s">
        <v>126</v>
      </c>
      <c r="AU92" s="90" t="s">
        <v>71</v>
      </c>
      <c r="AY92" s="90" t="s">
        <v>107</v>
      </c>
      <c r="BE92" s="91">
        <f t="shared" si="3"/>
        <v>0</v>
      </c>
      <c r="BF92" s="91">
        <f t="shared" si="4"/>
        <v>0</v>
      </c>
      <c r="BG92" s="91">
        <f t="shared" si="5"/>
        <v>0</v>
      </c>
      <c r="BH92" s="91">
        <f t="shared" si="6"/>
        <v>0</v>
      </c>
      <c r="BI92" s="91">
        <f t="shared" si="7"/>
        <v>0</v>
      </c>
      <c r="BJ92" s="90" t="s">
        <v>71</v>
      </c>
      <c r="BK92" s="91">
        <f t="shared" si="8"/>
        <v>0</v>
      </c>
      <c r="BL92" s="90" t="s">
        <v>115</v>
      </c>
      <c r="BM92" s="90" t="s">
        <v>167</v>
      </c>
    </row>
    <row r="93" spans="2:65" s="248" customFormat="1" ht="31.5" customHeight="1" x14ac:dyDescent="0.3">
      <c r="B93" s="96"/>
      <c r="C93" s="95" t="s">
        <v>162</v>
      </c>
      <c r="D93" s="95" t="s">
        <v>126</v>
      </c>
      <c r="E93" s="94" t="s">
        <v>165</v>
      </c>
      <c r="F93" s="252" t="s">
        <v>164</v>
      </c>
      <c r="G93" s="93" t="s">
        <v>127</v>
      </c>
      <c r="H93" s="92">
        <v>10</v>
      </c>
      <c r="I93" s="251"/>
      <c r="J93" s="251"/>
      <c r="K93" s="252"/>
      <c r="L93" s="87"/>
      <c r="M93" s="277" t="s">
        <v>5</v>
      </c>
      <c r="N93" s="280" t="s">
        <v>37</v>
      </c>
      <c r="O93" s="279">
        <v>0.42499999999999999</v>
      </c>
      <c r="P93" s="279">
        <f t="shared" si="0"/>
        <v>4.25</v>
      </c>
      <c r="Q93" s="279">
        <v>1.08E-3</v>
      </c>
      <c r="R93" s="279">
        <f t="shared" si="1"/>
        <v>1.0800000000000001E-2</v>
      </c>
      <c r="S93" s="279">
        <v>0</v>
      </c>
      <c r="T93" s="278">
        <f t="shared" si="2"/>
        <v>0</v>
      </c>
      <c r="AR93" s="90" t="s">
        <v>115</v>
      </c>
      <c r="AT93" s="90" t="s">
        <v>126</v>
      </c>
      <c r="AU93" s="90" t="s">
        <v>71</v>
      </c>
      <c r="AY93" s="90" t="s">
        <v>107</v>
      </c>
      <c r="BE93" s="91">
        <f t="shared" si="3"/>
        <v>0</v>
      </c>
      <c r="BF93" s="91">
        <f t="shared" si="4"/>
        <v>0</v>
      </c>
      <c r="BG93" s="91">
        <f t="shared" si="5"/>
        <v>0</v>
      </c>
      <c r="BH93" s="91">
        <f t="shared" si="6"/>
        <v>0</v>
      </c>
      <c r="BI93" s="91">
        <f t="shared" si="7"/>
        <v>0</v>
      </c>
      <c r="BJ93" s="90" t="s">
        <v>71</v>
      </c>
      <c r="BK93" s="91">
        <f t="shared" si="8"/>
        <v>0</v>
      </c>
      <c r="BL93" s="90" t="s">
        <v>115</v>
      </c>
      <c r="BM93" s="90" t="s">
        <v>163</v>
      </c>
    </row>
    <row r="94" spans="2:65" s="248" customFormat="1" ht="31.5" customHeight="1" x14ac:dyDescent="0.3">
      <c r="B94" s="96"/>
      <c r="C94" s="95" t="s">
        <v>158</v>
      </c>
      <c r="D94" s="95" t="s">
        <v>126</v>
      </c>
      <c r="E94" s="94" t="s">
        <v>161</v>
      </c>
      <c r="F94" s="252" t="s">
        <v>160</v>
      </c>
      <c r="G94" s="93" t="s">
        <v>127</v>
      </c>
      <c r="H94" s="92">
        <v>20</v>
      </c>
      <c r="I94" s="251"/>
      <c r="J94" s="251"/>
      <c r="K94" s="252"/>
      <c r="L94" s="87"/>
      <c r="M94" s="277" t="s">
        <v>5</v>
      </c>
      <c r="N94" s="280" t="s">
        <v>37</v>
      </c>
      <c r="O94" s="279">
        <v>0.50600000000000001</v>
      </c>
      <c r="P94" s="279">
        <f t="shared" si="0"/>
        <v>10.120000000000001</v>
      </c>
      <c r="Q94" s="279">
        <v>1.4499999999999999E-3</v>
      </c>
      <c r="R94" s="279">
        <f t="shared" si="1"/>
        <v>2.8999999999999998E-2</v>
      </c>
      <c r="S94" s="279">
        <v>0</v>
      </c>
      <c r="T94" s="278">
        <f t="shared" si="2"/>
        <v>0</v>
      </c>
      <c r="AR94" s="90" t="s">
        <v>115</v>
      </c>
      <c r="AT94" s="90" t="s">
        <v>126</v>
      </c>
      <c r="AU94" s="90" t="s">
        <v>71</v>
      </c>
      <c r="AY94" s="90" t="s">
        <v>107</v>
      </c>
      <c r="BE94" s="91">
        <f t="shared" si="3"/>
        <v>0</v>
      </c>
      <c r="BF94" s="91">
        <f t="shared" si="4"/>
        <v>0</v>
      </c>
      <c r="BG94" s="91">
        <f t="shared" si="5"/>
        <v>0</v>
      </c>
      <c r="BH94" s="91">
        <f t="shared" si="6"/>
        <v>0</v>
      </c>
      <c r="BI94" s="91">
        <f t="shared" si="7"/>
        <v>0</v>
      </c>
      <c r="BJ94" s="90" t="s">
        <v>71</v>
      </c>
      <c r="BK94" s="91">
        <f t="shared" si="8"/>
        <v>0</v>
      </c>
      <c r="BL94" s="90" t="s">
        <v>115</v>
      </c>
      <c r="BM94" s="90" t="s">
        <v>159</v>
      </c>
    </row>
    <row r="95" spans="2:65" s="248" customFormat="1" ht="44.25" customHeight="1" x14ac:dyDescent="0.3">
      <c r="B95" s="96"/>
      <c r="C95" s="95" t="s">
        <v>154</v>
      </c>
      <c r="D95" s="95" t="s">
        <v>126</v>
      </c>
      <c r="E95" s="94" t="s">
        <v>157</v>
      </c>
      <c r="F95" s="252" t="s">
        <v>156</v>
      </c>
      <c r="G95" s="93" t="s">
        <v>135</v>
      </c>
      <c r="H95" s="92">
        <v>100</v>
      </c>
      <c r="I95" s="251"/>
      <c r="J95" s="251"/>
      <c r="K95" s="252"/>
      <c r="L95" s="87"/>
      <c r="M95" s="277" t="s">
        <v>5</v>
      </c>
      <c r="N95" s="280" t="s">
        <v>37</v>
      </c>
      <c r="O95" s="279">
        <v>0.10299999999999999</v>
      </c>
      <c r="P95" s="279">
        <f t="shared" si="0"/>
        <v>10.299999999999999</v>
      </c>
      <c r="Q95" s="279">
        <v>6.9999999999999994E-5</v>
      </c>
      <c r="R95" s="279">
        <f t="shared" si="1"/>
        <v>6.9999999999999993E-3</v>
      </c>
      <c r="S95" s="279">
        <v>0</v>
      </c>
      <c r="T95" s="278">
        <f t="shared" si="2"/>
        <v>0</v>
      </c>
      <c r="AR95" s="90" t="s">
        <v>115</v>
      </c>
      <c r="AT95" s="90" t="s">
        <v>126</v>
      </c>
      <c r="AU95" s="90" t="s">
        <v>71</v>
      </c>
      <c r="AY95" s="90" t="s">
        <v>107</v>
      </c>
      <c r="BE95" s="91">
        <f t="shared" si="3"/>
        <v>0</v>
      </c>
      <c r="BF95" s="91">
        <f t="shared" si="4"/>
        <v>0</v>
      </c>
      <c r="BG95" s="91">
        <f t="shared" si="5"/>
        <v>0</v>
      </c>
      <c r="BH95" s="91">
        <f t="shared" si="6"/>
        <v>0</v>
      </c>
      <c r="BI95" s="91">
        <f t="shared" si="7"/>
        <v>0</v>
      </c>
      <c r="BJ95" s="90" t="s">
        <v>71</v>
      </c>
      <c r="BK95" s="91">
        <f t="shared" si="8"/>
        <v>0</v>
      </c>
      <c r="BL95" s="90" t="s">
        <v>115</v>
      </c>
      <c r="BM95" s="90" t="s">
        <v>155</v>
      </c>
    </row>
    <row r="96" spans="2:65" s="248" customFormat="1" ht="44.25" customHeight="1" x14ac:dyDescent="0.3">
      <c r="B96" s="96"/>
      <c r="C96" s="95" t="s">
        <v>150</v>
      </c>
      <c r="D96" s="95" t="s">
        <v>126</v>
      </c>
      <c r="E96" s="94" t="s">
        <v>153</v>
      </c>
      <c r="F96" s="252" t="s">
        <v>152</v>
      </c>
      <c r="G96" s="93" t="s">
        <v>135</v>
      </c>
      <c r="H96" s="92">
        <v>188</v>
      </c>
      <c r="I96" s="251"/>
      <c r="J96" s="251"/>
      <c r="K96" s="252"/>
      <c r="L96" s="87"/>
      <c r="M96" s="277" t="s">
        <v>5</v>
      </c>
      <c r="N96" s="280" t="s">
        <v>37</v>
      </c>
      <c r="O96" s="279">
        <v>0.11799999999999999</v>
      </c>
      <c r="P96" s="279">
        <f t="shared" si="0"/>
        <v>22.183999999999997</v>
      </c>
      <c r="Q96" s="279">
        <v>2.4000000000000001E-4</v>
      </c>
      <c r="R96" s="279">
        <f t="shared" si="1"/>
        <v>4.512E-2</v>
      </c>
      <c r="S96" s="279">
        <v>0</v>
      </c>
      <c r="T96" s="278">
        <f t="shared" si="2"/>
        <v>0</v>
      </c>
      <c r="AR96" s="90" t="s">
        <v>115</v>
      </c>
      <c r="AT96" s="90" t="s">
        <v>126</v>
      </c>
      <c r="AU96" s="90" t="s">
        <v>71</v>
      </c>
      <c r="AY96" s="90" t="s">
        <v>107</v>
      </c>
      <c r="BE96" s="91">
        <f t="shared" si="3"/>
        <v>0</v>
      </c>
      <c r="BF96" s="91">
        <f t="shared" si="4"/>
        <v>0</v>
      </c>
      <c r="BG96" s="91">
        <f t="shared" si="5"/>
        <v>0</v>
      </c>
      <c r="BH96" s="91">
        <f t="shared" si="6"/>
        <v>0</v>
      </c>
      <c r="BI96" s="91">
        <f t="shared" si="7"/>
        <v>0</v>
      </c>
      <c r="BJ96" s="90" t="s">
        <v>71</v>
      </c>
      <c r="BK96" s="91">
        <f t="shared" si="8"/>
        <v>0</v>
      </c>
      <c r="BL96" s="90" t="s">
        <v>115</v>
      </c>
      <c r="BM96" s="90" t="s">
        <v>151</v>
      </c>
    </row>
    <row r="97" spans="2:65" s="248" customFormat="1" ht="22.5" customHeight="1" x14ac:dyDescent="0.3">
      <c r="B97" s="96"/>
      <c r="C97" s="95" t="s">
        <v>146</v>
      </c>
      <c r="D97" s="95" t="s">
        <v>126</v>
      </c>
      <c r="E97" s="94" t="s">
        <v>149</v>
      </c>
      <c r="F97" s="252" t="s">
        <v>148</v>
      </c>
      <c r="G97" s="93" t="s">
        <v>127</v>
      </c>
      <c r="H97" s="92">
        <v>34</v>
      </c>
      <c r="I97" s="251"/>
      <c r="J97" s="251"/>
      <c r="K97" s="252"/>
      <c r="L97" s="87"/>
      <c r="M97" s="277" t="s">
        <v>5</v>
      </c>
      <c r="N97" s="280" t="s">
        <v>37</v>
      </c>
      <c r="O97" s="279">
        <v>0.192</v>
      </c>
      <c r="P97" s="279">
        <f t="shared" si="0"/>
        <v>6.5280000000000005</v>
      </c>
      <c r="Q97" s="279">
        <v>2.3000000000000001E-4</v>
      </c>
      <c r="R97" s="279">
        <f t="shared" si="1"/>
        <v>7.8200000000000006E-3</v>
      </c>
      <c r="S97" s="279">
        <v>0</v>
      </c>
      <c r="T97" s="278">
        <f t="shared" si="2"/>
        <v>0</v>
      </c>
      <c r="AR97" s="90" t="s">
        <v>115</v>
      </c>
      <c r="AT97" s="90" t="s">
        <v>126</v>
      </c>
      <c r="AU97" s="90" t="s">
        <v>71</v>
      </c>
      <c r="AY97" s="90" t="s">
        <v>107</v>
      </c>
      <c r="BE97" s="91">
        <f t="shared" si="3"/>
        <v>0</v>
      </c>
      <c r="BF97" s="91">
        <f t="shared" si="4"/>
        <v>0</v>
      </c>
      <c r="BG97" s="91">
        <f t="shared" si="5"/>
        <v>0</v>
      </c>
      <c r="BH97" s="91">
        <f t="shared" si="6"/>
        <v>0</v>
      </c>
      <c r="BI97" s="91">
        <f t="shared" si="7"/>
        <v>0</v>
      </c>
      <c r="BJ97" s="90" t="s">
        <v>71</v>
      </c>
      <c r="BK97" s="91">
        <f t="shared" si="8"/>
        <v>0</v>
      </c>
      <c r="BL97" s="90" t="s">
        <v>115</v>
      </c>
      <c r="BM97" s="90" t="s">
        <v>147</v>
      </c>
    </row>
    <row r="98" spans="2:65" s="248" customFormat="1" ht="22.5" customHeight="1" x14ac:dyDescent="0.3">
      <c r="B98" s="96"/>
      <c r="C98" s="289" t="s">
        <v>142</v>
      </c>
      <c r="D98" s="289" t="s">
        <v>112</v>
      </c>
      <c r="E98" s="288" t="s">
        <v>145</v>
      </c>
      <c r="F98" s="284" t="s">
        <v>144</v>
      </c>
      <c r="G98" s="287" t="s">
        <v>127</v>
      </c>
      <c r="H98" s="286">
        <v>34</v>
      </c>
      <c r="I98" s="285"/>
      <c r="J98" s="285"/>
      <c r="K98" s="284"/>
      <c r="L98" s="283"/>
      <c r="M98" s="282" t="s">
        <v>5</v>
      </c>
      <c r="N98" s="281" t="s">
        <v>37</v>
      </c>
      <c r="O98" s="279">
        <v>0</v>
      </c>
      <c r="P98" s="279">
        <f t="shared" si="0"/>
        <v>0</v>
      </c>
      <c r="Q98" s="279">
        <v>1.4999999999999999E-4</v>
      </c>
      <c r="R98" s="279">
        <f t="shared" si="1"/>
        <v>5.0999999999999995E-3</v>
      </c>
      <c r="S98" s="279">
        <v>0</v>
      </c>
      <c r="T98" s="278">
        <f t="shared" si="2"/>
        <v>0</v>
      </c>
      <c r="AR98" s="90" t="s">
        <v>114</v>
      </c>
      <c r="AT98" s="90" t="s">
        <v>112</v>
      </c>
      <c r="AU98" s="90" t="s">
        <v>71</v>
      </c>
      <c r="AY98" s="90" t="s">
        <v>107</v>
      </c>
      <c r="BE98" s="91">
        <f t="shared" si="3"/>
        <v>0</v>
      </c>
      <c r="BF98" s="91">
        <f t="shared" si="4"/>
        <v>0</v>
      </c>
      <c r="BG98" s="91">
        <f t="shared" si="5"/>
        <v>0</v>
      </c>
      <c r="BH98" s="91">
        <f t="shared" si="6"/>
        <v>0</v>
      </c>
      <c r="BI98" s="91">
        <f t="shared" si="7"/>
        <v>0</v>
      </c>
      <c r="BJ98" s="90" t="s">
        <v>71</v>
      </c>
      <c r="BK98" s="91">
        <f t="shared" si="8"/>
        <v>0</v>
      </c>
      <c r="BL98" s="90" t="s">
        <v>115</v>
      </c>
      <c r="BM98" s="90" t="s">
        <v>143</v>
      </c>
    </row>
    <row r="99" spans="2:65" s="248" customFormat="1" ht="31.5" customHeight="1" x14ac:dyDescent="0.3">
      <c r="B99" s="96"/>
      <c r="C99" s="95" t="s">
        <v>138</v>
      </c>
      <c r="D99" s="95" t="s">
        <v>126</v>
      </c>
      <c r="E99" s="94" t="s">
        <v>546</v>
      </c>
      <c r="F99" s="252" t="s">
        <v>545</v>
      </c>
      <c r="G99" s="93" t="s">
        <v>127</v>
      </c>
      <c r="H99" s="92">
        <v>1</v>
      </c>
      <c r="I99" s="251"/>
      <c r="J99" s="251"/>
      <c r="K99" s="252"/>
      <c r="L99" s="87"/>
      <c r="M99" s="277" t="s">
        <v>5</v>
      </c>
      <c r="N99" s="280" t="s">
        <v>37</v>
      </c>
      <c r="O99" s="279">
        <v>0.16</v>
      </c>
      <c r="P99" s="279">
        <f t="shared" si="0"/>
        <v>0.16</v>
      </c>
      <c r="Q99" s="279">
        <v>2.3000000000000001E-4</v>
      </c>
      <c r="R99" s="279">
        <f t="shared" si="1"/>
        <v>2.3000000000000001E-4</v>
      </c>
      <c r="S99" s="279">
        <v>0</v>
      </c>
      <c r="T99" s="278">
        <f t="shared" si="2"/>
        <v>0</v>
      </c>
      <c r="AR99" s="90" t="s">
        <v>115</v>
      </c>
      <c r="AT99" s="90" t="s">
        <v>126</v>
      </c>
      <c r="AU99" s="90" t="s">
        <v>71</v>
      </c>
      <c r="AY99" s="90" t="s">
        <v>107</v>
      </c>
      <c r="BE99" s="91">
        <f t="shared" si="3"/>
        <v>0</v>
      </c>
      <c r="BF99" s="91">
        <f t="shared" si="4"/>
        <v>0</v>
      </c>
      <c r="BG99" s="91">
        <f t="shared" si="5"/>
        <v>0</v>
      </c>
      <c r="BH99" s="91">
        <f t="shared" si="6"/>
        <v>0</v>
      </c>
      <c r="BI99" s="91">
        <f t="shared" si="7"/>
        <v>0</v>
      </c>
      <c r="BJ99" s="90" t="s">
        <v>71</v>
      </c>
      <c r="BK99" s="91">
        <f t="shared" si="8"/>
        <v>0</v>
      </c>
      <c r="BL99" s="90" t="s">
        <v>115</v>
      </c>
      <c r="BM99" s="90" t="s">
        <v>544</v>
      </c>
    </row>
    <row r="100" spans="2:65" s="248" customFormat="1" ht="31.5" customHeight="1" x14ac:dyDescent="0.3">
      <c r="B100" s="96"/>
      <c r="C100" s="95" t="s">
        <v>133</v>
      </c>
      <c r="D100" s="95" t="s">
        <v>126</v>
      </c>
      <c r="E100" s="94" t="s">
        <v>543</v>
      </c>
      <c r="F100" s="252" t="s">
        <v>542</v>
      </c>
      <c r="G100" s="93" t="s">
        <v>127</v>
      </c>
      <c r="H100" s="92">
        <v>2</v>
      </c>
      <c r="I100" s="251"/>
      <c r="J100" s="251"/>
      <c r="K100" s="252"/>
      <c r="L100" s="87"/>
      <c r="M100" s="277" t="s">
        <v>5</v>
      </c>
      <c r="N100" s="280" t="s">
        <v>37</v>
      </c>
      <c r="O100" s="279">
        <v>0.22</v>
      </c>
      <c r="P100" s="279">
        <f t="shared" si="0"/>
        <v>0.44</v>
      </c>
      <c r="Q100" s="279">
        <v>5.5000000000000003E-4</v>
      </c>
      <c r="R100" s="279">
        <f t="shared" si="1"/>
        <v>1.1000000000000001E-3</v>
      </c>
      <c r="S100" s="279">
        <v>0</v>
      </c>
      <c r="T100" s="278">
        <f t="shared" si="2"/>
        <v>0</v>
      </c>
      <c r="AR100" s="90" t="s">
        <v>115</v>
      </c>
      <c r="AT100" s="90" t="s">
        <v>126</v>
      </c>
      <c r="AU100" s="90" t="s">
        <v>71</v>
      </c>
      <c r="AY100" s="90" t="s">
        <v>107</v>
      </c>
      <c r="BE100" s="91">
        <f t="shared" si="3"/>
        <v>0</v>
      </c>
      <c r="BF100" s="91">
        <f t="shared" si="4"/>
        <v>0</v>
      </c>
      <c r="BG100" s="91">
        <f t="shared" si="5"/>
        <v>0</v>
      </c>
      <c r="BH100" s="91">
        <f t="shared" si="6"/>
        <v>0</v>
      </c>
      <c r="BI100" s="91">
        <f t="shared" si="7"/>
        <v>0</v>
      </c>
      <c r="BJ100" s="90" t="s">
        <v>71</v>
      </c>
      <c r="BK100" s="91">
        <f t="shared" si="8"/>
        <v>0</v>
      </c>
      <c r="BL100" s="90" t="s">
        <v>115</v>
      </c>
      <c r="BM100" s="90" t="s">
        <v>541</v>
      </c>
    </row>
    <row r="101" spans="2:65" s="248" customFormat="1" ht="22.5" customHeight="1" x14ac:dyDescent="0.3">
      <c r="B101" s="96"/>
      <c r="C101" s="95" t="s">
        <v>11</v>
      </c>
      <c r="D101" s="95" t="s">
        <v>126</v>
      </c>
      <c r="E101" s="94" t="s">
        <v>141</v>
      </c>
      <c r="F101" s="252" t="s">
        <v>140</v>
      </c>
      <c r="G101" s="93" t="s">
        <v>135</v>
      </c>
      <c r="H101" s="92">
        <v>500</v>
      </c>
      <c r="I101" s="251"/>
      <c r="J101" s="251"/>
      <c r="K101" s="252"/>
      <c r="L101" s="87"/>
      <c r="M101" s="277" t="s">
        <v>5</v>
      </c>
      <c r="N101" s="280" t="s">
        <v>37</v>
      </c>
      <c r="O101" s="279">
        <v>6.7000000000000004E-2</v>
      </c>
      <c r="P101" s="279">
        <f t="shared" si="0"/>
        <v>33.5</v>
      </c>
      <c r="Q101" s="279">
        <v>1.9000000000000001E-4</v>
      </c>
      <c r="R101" s="279">
        <f t="shared" si="1"/>
        <v>9.5000000000000001E-2</v>
      </c>
      <c r="S101" s="279">
        <v>0</v>
      </c>
      <c r="T101" s="278">
        <f t="shared" si="2"/>
        <v>0</v>
      </c>
      <c r="AR101" s="90" t="s">
        <v>115</v>
      </c>
      <c r="AT101" s="90" t="s">
        <v>126</v>
      </c>
      <c r="AU101" s="90" t="s">
        <v>71</v>
      </c>
      <c r="AY101" s="90" t="s">
        <v>107</v>
      </c>
      <c r="BE101" s="91">
        <f t="shared" si="3"/>
        <v>0</v>
      </c>
      <c r="BF101" s="91">
        <f t="shared" si="4"/>
        <v>0</v>
      </c>
      <c r="BG101" s="91">
        <f t="shared" si="5"/>
        <v>0</v>
      </c>
      <c r="BH101" s="91">
        <f t="shared" si="6"/>
        <v>0</v>
      </c>
      <c r="BI101" s="91">
        <f t="shared" si="7"/>
        <v>0</v>
      </c>
      <c r="BJ101" s="90" t="s">
        <v>71</v>
      </c>
      <c r="BK101" s="91">
        <f t="shared" si="8"/>
        <v>0</v>
      </c>
      <c r="BL101" s="90" t="s">
        <v>115</v>
      </c>
      <c r="BM101" s="90" t="s">
        <v>139</v>
      </c>
    </row>
    <row r="102" spans="2:65" s="248" customFormat="1" ht="22.5" customHeight="1" x14ac:dyDescent="0.3">
      <c r="B102" s="96"/>
      <c r="C102" s="95" t="s">
        <v>115</v>
      </c>
      <c r="D102" s="95" t="s">
        <v>126</v>
      </c>
      <c r="E102" s="94" t="s">
        <v>137</v>
      </c>
      <c r="F102" s="252" t="s">
        <v>136</v>
      </c>
      <c r="G102" s="93" t="s">
        <v>135</v>
      </c>
      <c r="H102" s="92">
        <v>500</v>
      </c>
      <c r="I102" s="251"/>
      <c r="J102" s="251"/>
      <c r="K102" s="252"/>
      <c r="L102" s="87"/>
      <c r="M102" s="277" t="s">
        <v>5</v>
      </c>
      <c r="N102" s="280" t="s">
        <v>37</v>
      </c>
      <c r="O102" s="279">
        <v>8.2000000000000003E-2</v>
      </c>
      <c r="P102" s="279">
        <f t="shared" si="0"/>
        <v>41</v>
      </c>
      <c r="Q102" s="279">
        <v>1.0000000000000001E-5</v>
      </c>
      <c r="R102" s="279">
        <f t="shared" si="1"/>
        <v>5.0000000000000001E-3</v>
      </c>
      <c r="S102" s="279">
        <v>0</v>
      </c>
      <c r="T102" s="278">
        <f t="shared" si="2"/>
        <v>0</v>
      </c>
      <c r="AR102" s="90" t="s">
        <v>71</v>
      </c>
      <c r="AT102" s="90" t="s">
        <v>126</v>
      </c>
      <c r="AU102" s="90" t="s">
        <v>71</v>
      </c>
      <c r="AY102" s="90" t="s">
        <v>107</v>
      </c>
      <c r="BE102" s="91">
        <f t="shared" si="3"/>
        <v>0</v>
      </c>
      <c r="BF102" s="91">
        <f t="shared" si="4"/>
        <v>0</v>
      </c>
      <c r="BG102" s="91">
        <f t="shared" si="5"/>
        <v>0</v>
      </c>
      <c r="BH102" s="91">
        <f t="shared" si="6"/>
        <v>0</v>
      </c>
      <c r="BI102" s="91">
        <f t="shared" si="7"/>
        <v>0</v>
      </c>
      <c r="BJ102" s="90" t="s">
        <v>71</v>
      </c>
      <c r="BK102" s="91">
        <f t="shared" si="8"/>
        <v>0</v>
      </c>
      <c r="BL102" s="90" t="s">
        <v>71</v>
      </c>
      <c r="BM102" s="90" t="s">
        <v>134</v>
      </c>
    </row>
    <row r="103" spans="2:65" s="248" customFormat="1" ht="22.5" customHeight="1" x14ac:dyDescent="0.3">
      <c r="B103" s="96"/>
      <c r="C103" s="95" t="s">
        <v>452</v>
      </c>
      <c r="D103" s="95" t="s">
        <v>126</v>
      </c>
      <c r="E103" s="94" t="s">
        <v>132</v>
      </c>
      <c r="F103" s="252" t="s">
        <v>131</v>
      </c>
      <c r="G103" s="93" t="s">
        <v>127</v>
      </c>
      <c r="H103" s="92">
        <v>80</v>
      </c>
      <c r="I103" s="251"/>
      <c r="J103" s="251"/>
      <c r="K103" s="252"/>
      <c r="L103" s="87"/>
      <c r="M103" s="277" t="s">
        <v>5</v>
      </c>
      <c r="N103" s="280" t="s">
        <v>37</v>
      </c>
      <c r="O103" s="279">
        <v>0</v>
      </c>
      <c r="P103" s="279">
        <f t="shared" si="0"/>
        <v>0</v>
      </c>
      <c r="Q103" s="279">
        <v>0</v>
      </c>
      <c r="R103" s="279">
        <f t="shared" si="1"/>
        <v>0</v>
      </c>
      <c r="S103" s="279">
        <v>0</v>
      </c>
      <c r="T103" s="278">
        <f t="shared" si="2"/>
        <v>0</v>
      </c>
      <c r="AR103" s="90" t="s">
        <v>115</v>
      </c>
      <c r="AT103" s="90" t="s">
        <v>126</v>
      </c>
      <c r="AU103" s="90" t="s">
        <v>71</v>
      </c>
      <c r="AY103" s="90" t="s">
        <v>107</v>
      </c>
      <c r="BE103" s="91">
        <f t="shared" si="3"/>
        <v>0</v>
      </c>
      <c r="BF103" s="91">
        <f t="shared" si="4"/>
        <v>0</v>
      </c>
      <c r="BG103" s="91">
        <f t="shared" si="5"/>
        <v>0</v>
      </c>
      <c r="BH103" s="91">
        <f t="shared" si="6"/>
        <v>0</v>
      </c>
      <c r="BI103" s="91">
        <f t="shared" si="7"/>
        <v>0</v>
      </c>
      <c r="BJ103" s="90" t="s">
        <v>71</v>
      </c>
      <c r="BK103" s="91">
        <f t="shared" si="8"/>
        <v>0</v>
      </c>
      <c r="BL103" s="90" t="s">
        <v>115</v>
      </c>
      <c r="BM103" s="90" t="s">
        <v>130</v>
      </c>
    </row>
    <row r="104" spans="2:65" s="248" customFormat="1" ht="22.5" customHeight="1" x14ac:dyDescent="0.3">
      <c r="B104" s="96"/>
      <c r="C104" s="95" t="s">
        <v>448</v>
      </c>
      <c r="D104" s="95" t="s">
        <v>126</v>
      </c>
      <c r="E104" s="94" t="s">
        <v>129</v>
      </c>
      <c r="F104" s="252" t="s">
        <v>128</v>
      </c>
      <c r="G104" s="93" t="s">
        <v>127</v>
      </c>
      <c r="H104" s="92">
        <v>6</v>
      </c>
      <c r="I104" s="251"/>
      <c r="J104" s="251"/>
      <c r="K104" s="252"/>
      <c r="L104" s="87"/>
      <c r="M104" s="277" t="s">
        <v>5</v>
      </c>
      <c r="N104" s="276" t="s">
        <v>37</v>
      </c>
      <c r="O104" s="275">
        <v>0</v>
      </c>
      <c r="P104" s="275">
        <f t="shared" si="0"/>
        <v>0</v>
      </c>
      <c r="Q104" s="275">
        <v>0</v>
      </c>
      <c r="R104" s="275">
        <f t="shared" si="1"/>
        <v>0</v>
      </c>
      <c r="S104" s="275">
        <v>0</v>
      </c>
      <c r="T104" s="274">
        <f t="shared" si="2"/>
        <v>0</v>
      </c>
      <c r="AR104" s="90" t="s">
        <v>115</v>
      </c>
      <c r="AT104" s="90" t="s">
        <v>126</v>
      </c>
      <c r="AU104" s="90" t="s">
        <v>71</v>
      </c>
      <c r="AY104" s="90" t="s">
        <v>107</v>
      </c>
      <c r="BE104" s="91">
        <f t="shared" si="3"/>
        <v>0</v>
      </c>
      <c r="BF104" s="91">
        <f t="shared" si="4"/>
        <v>0</v>
      </c>
      <c r="BG104" s="91">
        <f t="shared" si="5"/>
        <v>0</v>
      </c>
      <c r="BH104" s="91">
        <f t="shared" si="6"/>
        <v>0</v>
      </c>
      <c r="BI104" s="91">
        <f t="shared" si="7"/>
        <v>0</v>
      </c>
      <c r="BJ104" s="90" t="s">
        <v>71</v>
      </c>
      <c r="BK104" s="91">
        <f t="shared" si="8"/>
        <v>0</v>
      </c>
      <c r="BL104" s="90" t="s">
        <v>115</v>
      </c>
      <c r="BM104" s="90" t="s">
        <v>125</v>
      </c>
    </row>
    <row r="105" spans="2:65" s="248" customFormat="1" ht="6.95" customHeight="1" x14ac:dyDescent="0.3">
      <c r="B105" s="89"/>
      <c r="C105" s="88"/>
      <c r="D105" s="88"/>
      <c r="E105" s="88"/>
      <c r="F105" s="88"/>
      <c r="G105" s="88"/>
      <c r="H105" s="88"/>
      <c r="I105" s="88"/>
      <c r="J105" s="88"/>
      <c r="K105" s="88"/>
      <c r="L105" s="87"/>
    </row>
  </sheetData>
  <autoFilter ref="C80:K104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8"/>
  <sheetViews>
    <sheetView showGridLines="0" workbookViewId="0">
      <pane ySplit="1" topLeftCell="A96" activePane="bottomLeft" state="frozen"/>
      <selection activeCell="AN53" sqref="AN53:AP53"/>
      <selection pane="bottomLeft" activeCell="AN53" sqref="AN53:AP53"/>
    </sheetView>
  </sheetViews>
  <sheetFormatPr defaultRowHeight="13.5" x14ac:dyDescent="0.3"/>
  <cols>
    <col min="1" max="1" width="8.33203125" style="154" customWidth="1"/>
    <col min="2" max="2" width="1.6640625" style="154" customWidth="1"/>
    <col min="3" max="3" width="4.1640625" style="154" customWidth="1"/>
    <col min="4" max="4" width="4.33203125" style="154" customWidth="1"/>
    <col min="5" max="5" width="17.1640625" style="154" customWidth="1"/>
    <col min="6" max="7" width="11.1640625" style="154" customWidth="1"/>
    <col min="8" max="8" width="12.5" style="154" customWidth="1"/>
    <col min="9" max="9" width="7" style="154" customWidth="1"/>
    <col min="10" max="10" width="5.1640625" style="154" customWidth="1"/>
    <col min="11" max="11" width="11.5" style="154" customWidth="1"/>
    <col min="12" max="12" width="12" style="154" customWidth="1"/>
    <col min="13" max="14" width="6" style="154" customWidth="1"/>
    <col min="15" max="15" width="2" style="154" customWidth="1"/>
    <col min="16" max="16" width="12.5" style="154" customWidth="1"/>
    <col min="17" max="17" width="4.1640625" style="154" customWidth="1"/>
    <col min="18" max="18" width="1.6640625" style="154" customWidth="1"/>
    <col min="19" max="19" width="8.1640625" style="154" customWidth="1"/>
    <col min="20" max="20" width="29.6640625" style="154" hidden="1" customWidth="1"/>
    <col min="21" max="21" width="16.33203125" style="154" hidden="1" customWidth="1"/>
    <col min="22" max="22" width="12.33203125" style="154" hidden="1" customWidth="1"/>
    <col min="23" max="23" width="16.33203125" style="154" hidden="1" customWidth="1"/>
    <col min="24" max="24" width="12.1640625" style="154" hidden="1" customWidth="1"/>
    <col min="25" max="25" width="15" style="154" hidden="1" customWidth="1"/>
    <col min="26" max="26" width="11" style="154" hidden="1" customWidth="1"/>
    <col min="27" max="27" width="15" style="154" hidden="1" customWidth="1"/>
    <col min="28" max="28" width="16.33203125" style="154" hidden="1" customWidth="1"/>
    <col min="29" max="29" width="11" style="154" customWidth="1"/>
    <col min="30" max="30" width="15" style="154" customWidth="1"/>
    <col min="31" max="31" width="16.33203125" style="154" customWidth="1"/>
    <col min="32" max="16384" width="9.33203125" style="154"/>
  </cols>
  <sheetData>
    <row r="1" spans="1:66" ht="21.75" customHeight="1" x14ac:dyDescent="0.3">
      <c r="A1" s="122"/>
      <c r="B1" s="227"/>
      <c r="C1" s="227"/>
      <c r="D1" s="228" t="s">
        <v>1</v>
      </c>
      <c r="E1" s="227"/>
      <c r="F1" s="226" t="s">
        <v>522</v>
      </c>
      <c r="G1" s="226"/>
      <c r="H1" s="452" t="s">
        <v>521</v>
      </c>
      <c r="I1" s="452"/>
      <c r="J1" s="452"/>
      <c r="K1" s="452"/>
      <c r="L1" s="226" t="s">
        <v>520</v>
      </c>
      <c r="M1" s="227"/>
      <c r="N1" s="227"/>
      <c r="O1" s="228" t="s">
        <v>85</v>
      </c>
      <c r="P1" s="227"/>
      <c r="Q1" s="227"/>
      <c r="R1" s="227"/>
      <c r="S1" s="226" t="s">
        <v>86</v>
      </c>
      <c r="T1" s="226"/>
      <c r="U1" s="122"/>
      <c r="V1" s="122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</row>
    <row r="2" spans="1:66" ht="36.950000000000003" customHeight="1" x14ac:dyDescent="0.3">
      <c r="C2" s="415" t="s">
        <v>519</v>
      </c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S2" s="400" t="s">
        <v>8</v>
      </c>
      <c r="T2" s="401"/>
      <c r="U2" s="401"/>
      <c r="V2" s="401"/>
      <c r="W2" s="401"/>
      <c r="X2" s="401"/>
      <c r="Y2" s="401"/>
      <c r="Z2" s="401"/>
      <c r="AA2" s="401"/>
      <c r="AB2" s="401"/>
      <c r="AC2" s="401"/>
      <c r="AT2" s="90" t="s">
        <v>518</v>
      </c>
    </row>
    <row r="3" spans="1:66" ht="6.95" customHeight="1" x14ac:dyDescent="0.3">
      <c r="B3" s="120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8"/>
      <c r="AT3" s="90" t="s">
        <v>75</v>
      </c>
    </row>
    <row r="4" spans="1:66" ht="36.950000000000003" customHeight="1" x14ac:dyDescent="0.3">
      <c r="B4" s="117"/>
      <c r="C4" s="417" t="s">
        <v>517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115"/>
      <c r="T4" s="225" t="s">
        <v>13</v>
      </c>
      <c r="AT4" s="90" t="s">
        <v>6</v>
      </c>
    </row>
    <row r="5" spans="1:66" ht="6.95" customHeight="1" x14ac:dyDescent="0.3">
      <c r="B5" s="117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5"/>
    </row>
    <row r="6" spans="1:66" ht="25.35" customHeight="1" x14ac:dyDescent="0.3">
      <c r="B6" s="117"/>
      <c r="C6" s="116"/>
      <c r="D6" s="190" t="s">
        <v>17</v>
      </c>
      <c r="E6" s="116"/>
      <c r="F6" s="402" t="str">
        <f>'[2]Rekapitulace stavby'!K6</f>
        <v>Modernizace tepelného hospodářství</v>
      </c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116"/>
      <c r="R6" s="115"/>
    </row>
    <row r="7" spans="1:66" s="153" customFormat="1" ht="32.85" customHeight="1" x14ac:dyDescent="0.3">
      <c r="B7" s="87"/>
      <c r="C7" s="155"/>
      <c r="D7" s="224" t="s">
        <v>108</v>
      </c>
      <c r="E7" s="155"/>
      <c r="F7" s="419" t="s">
        <v>551</v>
      </c>
      <c r="G7" s="405"/>
      <c r="H7" s="405"/>
      <c r="I7" s="405"/>
      <c r="J7" s="405"/>
      <c r="K7" s="405"/>
      <c r="L7" s="405"/>
      <c r="M7" s="405"/>
      <c r="N7" s="405"/>
      <c r="O7" s="405"/>
      <c r="P7" s="405"/>
      <c r="Q7" s="155"/>
      <c r="R7" s="104"/>
    </row>
    <row r="8" spans="1:66" s="153" customFormat="1" ht="14.45" customHeight="1" x14ac:dyDescent="0.3">
      <c r="B8" s="87"/>
      <c r="C8" s="155"/>
      <c r="D8" s="190" t="s">
        <v>516</v>
      </c>
      <c r="E8" s="155"/>
      <c r="F8" s="191" t="s">
        <v>5</v>
      </c>
      <c r="G8" s="155"/>
      <c r="H8" s="155"/>
      <c r="I8" s="155"/>
      <c r="J8" s="155"/>
      <c r="K8" s="155"/>
      <c r="L8" s="155"/>
      <c r="M8" s="190" t="s">
        <v>20</v>
      </c>
      <c r="N8" s="155"/>
      <c r="O8" s="191" t="s">
        <v>5</v>
      </c>
      <c r="P8" s="155"/>
      <c r="Q8" s="155"/>
      <c r="R8" s="104"/>
    </row>
    <row r="9" spans="1:66" s="153" customFormat="1" ht="14.45" customHeight="1" x14ac:dyDescent="0.3">
      <c r="B9" s="87"/>
      <c r="C9" s="155"/>
      <c r="D9" s="190" t="s">
        <v>21</v>
      </c>
      <c r="E9" s="155"/>
      <c r="F9" s="191" t="s">
        <v>22</v>
      </c>
      <c r="G9" s="155"/>
      <c r="H9" s="155"/>
      <c r="I9" s="155"/>
      <c r="J9" s="155"/>
      <c r="K9" s="155"/>
      <c r="L9" s="155"/>
      <c r="M9" s="190" t="s">
        <v>23</v>
      </c>
      <c r="N9" s="155"/>
      <c r="O9" s="420" t="str">
        <f>'[2]Rekapitulace stavby'!AN8</f>
        <v>10. 5. 2018</v>
      </c>
      <c r="P9" s="420"/>
      <c r="Q9" s="155"/>
      <c r="R9" s="104"/>
    </row>
    <row r="10" spans="1:66" s="153" customFormat="1" ht="10.9" customHeight="1" x14ac:dyDescent="0.3">
      <c r="B10" s="87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04"/>
    </row>
    <row r="11" spans="1:66" s="153" customFormat="1" ht="14.45" customHeight="1" x14ac:dyDescent="0.3">
      <c r="B11" s="87"/>
      <c r="C11" s="155"/>
      <c r="D11" s="190" t="s">
        <v>503</v>
      </c>
      <c r="E11" s="155"/>
      <c r="F11" s="155"/>
      <c r="G11" s="155"/>
      <c r="H11" s="155"/>
      <c r="I11" s="155"/>
      <c r="J11" s="155"/>
      <c r="K11" s="155"/>
      <c r="L11" s="155"/>
      <c r="M11" s="190" t="s">
        <v>25</v>
      </c>
      <c r="N11" s="155"/>
      <c r="O11" s="421" t="str">
        <f>IF('[2]Rekapitulace stavby'!AN10="","",'[2]Rekapitulace stavby'!AN10)</f>
        <v/>
      </c>
      <c r="P11" s="421"/>
      <c r="Q11" s="155"/>
      <c r="R11" s="104"/>
    </row>
    <row r="12" spans="1:66" s="153" customFormat="1" ht="18" customHeight="1" x14ac:dyDescent="0.3">
      <c r="B12" s="87"/>
      <c r="C12" s="155"/>
      <c r="D12" s="155"/>
      <c r="E12" s="191" t="str">
        <f>IF('[2]Rekapitulace stavby'!E11="","",'[2]Rekapitulace stavby'!E11)</f>
        <v xml:space="preserve"> </v>
      </c>
      <c r="F12" s="155"/>
      <c r="G12" s="155"/>
      <c r="H12" s="155"/>
      <c r="I12" s="155"/>
      <c r="J12" s="155"/>
      <c r="K12" s="155"/>
      <c r="L12" s="155"/>
      <c r="M12" s="190" t="s">
        <v>26</v>
      </c>
      <c r="N12" s="155"/>
      <c r="O12" s="421" t="str">
        <f>IF('[2]Rekapitulace stavby'!AN11="","",'[2]Rekapitulace stavby'!AN11)</f>
        <v/>
      </c>
      <c r="P12" s="421"/>
      <c r="Q12" s="155"/>
      <c r="R12" s="104"/>
    </row>
    <row r="13" spans="1:66" s="153" customFormat="1" ht="6.95" customHeight="1" x14ac:dyDescent="0.3">
      <c r="B13" s="87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04"/>
    </row>
    <row r="14" spans="1:66" s="153" customFormat="1" ht="14.45" customHeight="1" x14ac:dyDescent="0.3">
      <c r="B14" s="87"/>
      <c r="C14" s="155"/>
      <c r="D14" s="190" t="s">
        <v>502</v>
      </c>
      <c r="E14" s="155"/>
      <c r="F14" s="155"/>
      <c r="G14" s="155"/>
      <c r="H14" s="155"/>
      <c r="I14" s="155"/>
      <c r="J14" s="155"/>
      <c r="K14" s="155"/>
      <c r="L14" s="155"/>
      <c r="M14" s="190" t="s">
        <v>25</v>
      </c>
      <c r="N14" s="155"/>
      <c r="O14" s="421" t="str">
        <f>IF('[2]Rekapitulace stavby'!AN13="","",'[2]Rekapitulace stavby'!AN13)</f>
        <v/>
      </c>
      <c r="P14" s="421"/>
      <c r="Q14" s="155"/>
      <c r="R14" s="104"/>
    </row>
    <row r="15" spans="1:66" s="153" customFormat="1" ht="18" customHeight="1" x14ac:dyDescent="0.3">
      <c r="B15" s="87"/>
      <c r="C15" s="155"/>
      <c r="D15" s="155"/>
      <c r="E15" s="191" t="str">
        <f>IF('[2]Rekapitulace stavby'!E14="","",'[2]Rekapitulace stavby'!E14)</f>
        <v xml:space="preserve"> </v>
      </c>
      <c r="F15" s="155"/>
      <c r="G15" s="155"/>
      <c r="H15" s="155"/>
      <c r="I15" s="155"/>
      <c r="J15" s="155"/>
      <c r="K15" s="155"/>
      <c r="L15" s="155"/>
      <c r="M15" s="190" t="s">
        <v>26</v>
      </c>
      <c r="N15" s="155"/>
      <c r="O15" s="421" t="str">
        <f>IF('[2]Rekapitulace stavby'!AN14="","",'[2]Rekapitulace stavby'!AN14)</f>
        <v/>
      </c>
      <c r="P15" s="421"/>
      <c r="Q15" s="155"/>
      <c r="R15" s="104"/>
    </row>
    <row r="16" spans="1:66" s="153" customFormat="1" ht="6.95" customHeight="1" x14ac:dyDescent="0.3">
      <c r="B16" s="87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04"/>
    </row>
    <row r="17" spans="2:18" s="153" customFormat="1" ht="14.45" customHeight="1" x14ac:dyDescent="0.3">
      <c r="B17" s="87"/>
      <c r="C17" s="155"/>
      <c r="D17" s="190" t="s">
        <v>28</v>
      </c>
      <c r="E17" s="155"/>
      <c r="F17" s="155"/>
      <c r="G17" s="155"/>
      <c r="H17" s="155"/>
      <c r="I17" s="155"/>
      <c r="J17" s="155"/>
      <c r="K17" s="155"/>
      <c r="L17" s="155"/>
      <c r="M17" s="190" t="s">
        <v>25</v>
      </c>
      <c r="N17" s="155"/>
      <c r="O17" s="421" t="str">
        <f>IF('[2]Rekapitulace stavby'!AN16="","",'[2]Rekapitulace stavby'!AN16)</f>
        <v/>
      </c>
      <c r="P17" s="421"/>
      <c r="Q17" s="155"/>
      <c r="R17" s="104"/>
    </row>
    <row r="18" spans="2:18" s="153" customFormat="1" ht="18" customHeight="1" x14ac:dyDescent="0.3">
      <c r="B18" s="87"/>
      <c r="C18" s="155"/>
      <c r="D18" s="155"/>
      <c r="E18" s="191" t="str">
        <f>IF('[2]Rekapitulace stavby'!E17="","",'[2]Rekapitulace stavby'!E17)</f>
        <v xml:space="preserve"> </v>
      </c>
      <c r="F18" s="155"/>
      <c r="G18" s="155"/>
      <c r="H18" s="155"/>
      <c r="I18" s="155"/>
      <c r="J18" s="155"/>
      <c r="K18" s="155"/>
      <c r="L18" s="155"/>
      <c r="M18" s="190" t="s">
        <v>26</v>
      </c>
      <c r="N18" s="155"/>
      <c r="O18" s="421" t="str">
        <f>IF('[2]Rekapitulace stavby'!AN17="","",'[2]Rekapitulace stavby'!AN17)</f>
        <v/>
      </c>
      <c r="P18" s="421"/>
      <c r="Q18" s="155"/>
      <c r="R18" s="104"/>
    </row>
    <row r="19" spans="2:18" s="153" customFormat="1" ht="6.95" customHeight="1" x14ac:dyDescent="0.3">
      <c r="B19" s="87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04"/>
    </row>
    <row r="20" spans="2:18" s="153" customFormat="1" ht="14.45" customHeight="1" x14ac:dyDescent="0.3">
      <c r="B20" s="87"/>
      <c r="C20" s="155"/>
      <c r="D20" s="190" t="s">
        <v>501</v>
      </c>
      <c r="E20" s="155"/>
      <c r="F20" s="155"/>
      <c r="G20" s="155"/>
      <c r="H20" s="155"/>
      <c r="I20" s="155"/>
      <c r="J20" s="155"/>
      <c r="K20" s="155"/>
      <c r="L20" s="155"/>
      <c r="M20" s="190" t="s">
        <v>25</v>
      </c>
      <c r="N20" s="155"/>
      <c r="O20" s="421" t="str">
        <f>IF('[2]Rekapitulace stavby'!AN19="","",'[2]Rekapitulace stavby'!AN19)</f>
        <v/>
      </c>
      <c r="P20" s="421"/>
      <c r="Q20" s="155"/>
      <c r="R20" s="104"/>
    </row>
    <row r="21" spans="2:18" s="153" customFormat="1" ht="18" customHeight="1" x14ac:dyDescent="0.3">
      <c r="B21" s="87"/>
      <c r="C21" s="155"/>
      <c r="D21" s="155"/>
      <c r="E21" s="191" t="str">
        <f>IF('[2]Rekapitulace stavby'!E20="","",'[2]Rekapitulace stavby'!E20)</f>
        <v xml:space="preserve"> </v>
      </c>
      <c r="F21" s="155"/>
      <c r="G21" s="155"/>
      <c r="H21" s="155"/>
      <c r="I21" s="155"/>
      <c r="J21" s="155"/>
      <c r="K21" s="155"/>
      <c r="L21" s="155"/>
      <c r="M21" s="190" t="s">
        <v>26</v>
      </c>
      <c r="N21" s="155"/>
      <c r="O21" s="421" t="str">
        <f>IF('[2]Rekapitulace stavby'!AN20="","",'[2]Rekapitulace stavby'!AN20)</f>
        <v/>
      </c>
      <c r="P21" s="421"/>
      <c r="Q21" s="155"/>
      <c r="R21" s="104"/>
    </row>
    <row r="22" spans="2:18" s="153" customFormat="1" ht="6.95" customHeight="1" x14ac:dyDescent="0.3">
      <c r="B22" s="87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04"/>
    </row>
    <row r="23" spans="2:18" s="153" customFormat="1" ht="14.45" customHeight="1" x14ac:dyDescent="0.3">
      <c r="B23" s="87"/>
      <c r="C23" s="155"/>
      <c r="D23" s="190" t="s">
        <v>30</v>
      </c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04"/>
    </row>
    <row r="24" spans="2:18" s="153" customFormat="1" ht="16.5" customHeight="1" x14ac:dyDescent="0.3">
      <c r="B24" s="87"/>
      <c r="C24" s="155"/>
      <c r="D24" s="155"/>
      <c r="E24" s="393" t="s">
        <v>5</v>
      </c>
      <c r="F24" s="393"/>
      <c r="G24" s="393"/>
      <c r="H24" s="393"/>
      <c r="I24" s="393"/>
      <c r="J24" s="393"/>
      <c r="K24" s="393"/>
      <c r="L24" s="393"/>
      <c r="M24" s="155"/>
      <c r="N24" s="155"/>
      <c r="O24" s="155"/>
      <c r="P24" s="155"/>
      <c r="Q24" s="155"/>
      <c r="R24" s="104"/>
    </row>
    <row r="25" spans="2:18" s="153" customFormat="1" ht="6.95" customHeight="1" x14ac:dyDescent="0.3">
      <c r="B25" s="87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04"/>
    </row>
    <row r="26" spans="2:18" s="153" customFormat="1" ht="6.95" customHeight="1" x14ac:dyDescent="0.3">
      <c r="B26" s="87"/>
      <c r="C26" s="155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155"/>
      <c r="R26" s="104"/>
    </row>
    <row r="27" spans="2:18" s="153" customFormat="1" ht="14.45" customHeight="1" x14ac:dyDescent="0.3">
      <c r="B27" s="87"/>
      <c r="C27" s="155"/>
      <c r="D27" s="223" t="s">
        <v>500</v>
      </c>
      <c r="E27" s="155"/>
      <c r="F27" s="155"/>
      <c r="G27" s="155"/>
      <c r="H27" s="155"/>
      <c r="I27" s="155"/>
      <c r="J27" s="155"/>
      <c r="K27" s="155"/>
      <c r="L27" s="155"/>
      <c r="M27" s="422">
        <f>N88</f>
        <v>0</v>
      </c>
      <c r="N27" s="422"/>
      <c r="O27" s="422"/>
      <c r="P27" s="422"/>
      <c r="Q27" s="155"/>
      <c r="R27" s="104"/>
    </row>
    <row r="28" spans="2:18" s="153" customFormat="1" ht="14.45" customHeight="1" x14ac:dyDescent="0.3">
      <c r="B28" s="87"/>
      <c r="C28" s="155"/>
      <c r="D28" s="222" t="s">
        <v>117</v>
      </c>
      <c r="E28" s="155"/>
      <c r="F28" s="155"/>
      <c r="G28" s="155"/>
      <c r="H28" s="155"/>
      <c r="I28" s="155"/>
      <c r="J28" s="155"/>
      <c r="K28" s="155"/>
      <c r="L28" s="155"/>
      <c r="M28" s="422">
        <f>N99</f>
        <v>0</v>
      </c>
      <c r="N28" s="422"/>
      <c r="O28" s="422"/>
      <c r="P28" s="422"/>
      <c r="Q28" s="155"/>
      <c r="R28" s="104"/>
    </row>
    <row r="29" spans="2:18" s="153" customFormat="1" ht="6.95" customHeight="1" x14ac:dyDescent="0.3">
      <c r="B29" s="87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04"/>
    </row>
    <row r="30" spans="2:18" s="153" customFormat="1" ht="25.35" customHeight="1" x14ac:dyDescent="0.3">
      <c r="B30" s="87"/>
      <c r="C30" s="155"/>
      <c r="D30" s="221" t="s">
        <v>32</v>
      </c>
      <c r="E30" s="155"/>
      <c r="F30" s="155"/>
      <c r="G30" s="155"/>
      <c r="H30" s="155"/>
      <c r="I30" s="155"/>
      <c r="J30" s="155"/>
      <c r="K30" s="155"/>
      <c r="L30" s="155"/>
      <c r="M30" s="423">
        <f>ROUND(M27+M28,2)</f>
        <v>0</v>
      </c>
      <c r="N30" s="405"/>
      <c r="O30" s="405"/>
      <c r="P30" s="405"/>
      <c r="Q30" s="155"/>
      <c r="R30" s="104"/>
    </row>
    <row r="31" spans="2:18" s="153" customFormat="1" ht="6.95" customHeight="1" x14ac:dyDescent="0.3">
      <c r="B31" s="87"/>
      <c r="C31" s="155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155"/>
      <c r="R31" s="104"/>
    </row>
    <row r="32" spans="2:18" s="153" customFormat="1" ht="14.45" customHeight="1" x14ac:dyDescent="0.3">
      <c r="B32" s="87"/>
      <c r="C32" s="155"/>
      <c r="D32" s="220" t="s">
        <v>36</v>
      </c>
      <c r="E32" s="220" t="s">
        <v>37</v>
      </c>
      <c r="F32" s="219">
        <v>0.21</v>
      </c>
      <c r="G32" s="218" t="s">
        <v>515</v>
      </c>
      <c r="H32" s="424">
        <f>ROUND((SUM(BE99:BE100)+SUM(BE118:BE177)), 2)</f>
        <v>0</v>
      </c>
      <c r="I32" s="405"/>
      <c r="J32" s="405"/>
      <c r="K32" s="155"/>
      <c r="L32" s="155"/>
      <c r="M32" s="424">
        <f>ROUND(ROUND((SUM(BE99:BE100)+SUM(BE118:BE177)), 2)*F32, 2)</f>
        <v>0</v>
      </c>
      <c r="N32" s="405"/>
      <c r="O32" s="405"/>
      <c r="P32" s="405"/>
      <c r="Q32" s="155"/>
      <c r="R32" s="104"/>
    </row>
    <row r="33" spans="2:18" s="153" customFormat="1" ht="14.45" customHeight="1" x14ac:dyDescent="0.3">
      <c r="B33" s="87"/>
      <c r="C33" s="155"/>
      <c r="D33" s="155"/>
      <c r="E33" s="220" t="s">
        <v>38</v>
      </c>
      <c r="F33" s="219">
        <v>0.15</v>
      </c>
      <c r="G33" s="218" t="s">
        <v>515</v>
      </c>
      <c r="H33" s="424">
        <f>ROUND((SUM(BF99:BF100)+SUM(BF118:BF177)), 2)</f>
        <v>0</v>
      </c>
      <c r="I33" s="405"/>
      <c r="J33" s="405"/>
      <c r="K33" s="155"/>
      <c r="L33" s="155"/>
      <c r="M33" s="424">
        <f>ROUND(ROUND((SUM(BF99:BF100)+SUM(BF118:BF177)), 2)*F33, 2)</f>
        <v>0</v>
      </c>
      <c r="N33" s="405"/>
      <c r="O33" s="405"/>
      <c r="P33" s="405"/>
      <c r="Q33" s="155"/>
      <c r="R33" s="104"/>
    </row>
    <row r="34" spans="2:18" s="153" customFormat="1" ht="14.45" hidden="1" customHeight="1" x14ac:dyDescent="0.3">
      <c r="B34" s="87"/>
      <c r="C34" s="155"/>
      <c r="D34" s="155"/>
      <c r="E34" s="220" t="s">
        <v>39</v>
      </c>
      <c r="F34" s="219">
        <v>0.21</v>
      </c>
      <c r="G34" s="218" t="s">
        <v>515</v>
      </c>
      <c r="H34" s="424">
        <f>ROUND((SUM(BG99:BG100)+SUM(BG118:BG177)), 2)</f>
        <v>0</v>
      </c>
      <c r="I34" s="405"/>
      <c r="J34" s="405"/>
      <c r="K34" s="155"/>
      <c r="L34" s="155"/>
      <c r="M34" s="424">
        <v>0</v>
      </c>
      <c r="N34" s="405"/>
      <c r="O34" s="405"/>
      <c r="P34" s="405"/>
      <c r="Q34" s="155"/>
      <c r="R34" s="104"/>
    </row>
    <row r="35" spans="2:18" s="153" customFormat="1" ht="14.45" hidden="1" customHeight="1" x14ac:dyDescent="0.3">
      <c r="B35" s="87"/>
      <c r="C35" s="155"/>
      <c r="D35" s="155"/>
      <c r="E35" s="220" t="s">
        <v>40</v>
      </c>
      <c r="F35" s="219">
        <v>0.15</v>
      </c>
      <c r="G35" s="218" t="s">
        <v>515</v>
      </c>
      <c r="H35" s="424">
        <f>ROUND((SUM(BH99:BH100)+SUM(BH118:BH177)), 2)</f>
        <v>0</v>
      </c>
      <c r="I35" s="405"/>
      <c r="J35" s="405"/>
      <c r="K35" s="155"/>
      <c r="L35" s="155"/>
      <c r="M35" s="424">
        <v>0</v>
      </c>
      <c r="N35" s="405"/>
      <c r="O35" s="405"/>
      <c r="P35" s="405"/>
      <c r="Q35" s="155"/>
      <c r="R35" s="104"/>
    </row>
    <row r="36" spans="2:18" s="153" customFormat="1" ht="14.45" hidden="1" customHeight="1" x14ac:dyDescent="0.3">
      <c r="B36" s="87"/>
      <c r="C36" s="155"/>
      <c r="D36" s="155"/>
      <c r="E36" s="220" t="s">
        <v>41</v>
      </c>
      <c r="F36" s="219">
        <v>0</v>
      </c>
      <c r="G36" s="218" t="s">
        <v>515</v>
      </c>
      <c r="H36" s="424">
        <f>ROUND((SUM(BI99:BI100)+SUM(BI118:BI177)), 2)</f>
        <v>0</v>
      </c>
      <c r="I36" s="405"/>
      <c r="J36" s="405"/>
      <c r="K36" s="155"/>
      <c r="L36" s="155"/>
      <c r="M36" s="424">
        <v>0</v>
      </c>
      <c r="N36" s="405"/>
      <c r="O36" s="405"/>
      <c r="P36" s="405"/>
      <c r="Q36" s="155"/>
      <c r="R36" s="104"/>
    </row>
    <row r="37" spans="2:18" s="153" customFormat="1" ht="6.95" customHeight="1" x14ac:dyDescent="0.3">
      <c r="B37" s="87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04"/>
    </row>
    <row r="38" spans="2:18" s="153" customFormat="1" ht="25.35" customHeight="1" x14ac:dyDescent="0.3">
      <c r="B38" s="87"/>
      <c r="C38" s="106"/>
      <c r="D38" s="217" t="s">
        <v>42</v>
      </c>
      <c r="E38" s="109"/>
      <c r="F38" s="109"/>
      <c r="G38" s="216" t="s">
        <v>43</v>
      </c>
      <c r="H38" s="215" t="s">
        <v>44</v>
      </c>
      <c r="I38" s="109"/>
      <c r="J38" s="109"/>
      <c r="K38" s="109"/>
      <c r="L38" s="425">
        <f>SUM(M30:M36)</f>
        <v>0</v>
      </c>
      <c r="M38" s="425"/>
      <c r="N38" s="425"/>
      <c r="O38" s="425"/>
      <c r="P38" s="426"/>
      <c r="Q38" s="106"/>
      <c r="R38" s="104"/>
    </row>
    <row r="39" spans="2:18" s="153" customFormat="1" ht="14.45" customHeight="1" x14ac:dyDescent="0.3">
      <c r="B39" s="87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04"/>
    </row>
    <row r="40" spans="2:18" s="153" customFormat="1" ht="14.45" customHeight="1" x14ac:dyDescent="0.3">
      <c r="B40" s="87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04"/>
    </row>
    <row r="41" spans="2:18" x14ac:dyDescent="0.3">
      <c r="B41" s="117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5"/>
    </row>
    <row r="42" spans="2:18" x14ac:dyDescent="0.3">
      <c r="B42" s="117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5"/>
    </row>
    <row r="43" spans="2:18" x14ac:dyDescent="0.3">
      <c r="B43" s="117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5"/>
    </row>
    <row r="44" spans="2:18" x14ac:dyDescent="0.3">
      <c r="B44" s="117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5"/>
    </row>
    <row r="45" spans="2:18" x14ac:dyDescent="0.3">
      <c r="B45" s="117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5"/>
    </row>
    <row r="46" spans="2:18" x14ac:dyDescent="0.3">
      <c r="B46" s="117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5"/>
    </row>
    <row r="47" spans="2:18" x14ac:dyDescent="0.3">
      <c r="B47" s="117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5"/>
    </row>
    <row r="48" spans="2:18" x14ac:dyDescent="0.3">
      <c r="B48" s="117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5"/>
    </row>
    <row r="49" spans="2:18" x14ac:dyDescent="0.3">
      <c r="B49" s="117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5"/>
    </row>
    <row r="50" spans="2:18" s="153" customFormat="1" ht="15" x14ac:dyDescent="0.3">
      <c r="B50" s="87"/>
      <c r="C50" s="155"/>
      <c r="D50" s="214" t="s">
        <v>116</v>
      </c>
      <c r="E50" s="97"/>
      <c r="F50" s="97"/>
      <c r="G50" s="97"/>
      <c r="H50" s="213"/>
      <c r="I50" s="155"/>
      <c r="J50" s="214" t="s">
        <v>514</v>
      </c>
      <c r="K50" s="97"/>
      <c r="L50" s="97"/>
      <c r="M50" s="97"/>
      <c r="N50" s="97"/>
      <c r="O50" s="97"/>
      <c r="P50" s="213"/>
      <c r="Q50" s="155"/>
      <c r="R50" s="104"/>
    </row>
    <row r="51" spans="2:18" x14ac:dyDescent="0.3">
      <c r="B51" s="117"/>
      <c r="C51" s="116"/>
      <c r="D51" s="212"/>
      <c r="E51" s="116"/>
      <c r="F51" s="116"/>
      <c r="G51" s="116"/>
      <c r="H51" s="211"/>
      <c r="I51" s="116"/>
      <c r="J51" s="212"/>
      <c r="K51" s="116"/>
      <c r="L51" s="116"/>
      <c r="M51" s="116"/>
      <c r="N51" s="116"/>
      <c r="O51" s="116"/>
      <c r="P51" s="211"/>
      <c r="Q51" s="116"/>
      <c r="R51" s="115"/>
    </row>
    <row r="52" spans="2:18" x14ac:dyDescent="0.3">
      <c r="B52" s="117"/>
      <c r="C52" s="116"/>
      <c r="D52" s="212"/>
      <c r="E52" s="116"/>
      <c r="F52" s="116"/>
      <c r="G52" s="116"/>
      <c r="H52" s="211"/>
      <c r="I52" s="116"/>
      <c r="J52" s="212"/>
      <c r="K52" s="116"/>
      <c r="L52" s="116"/>
      <c r="M52" s="116"/>
      <c r="N52" s="116"/>
      <c r="O52" s="116"/>
      <c r="P52" s="211"/>
      <c r="Q52" s="116"/>
      <c r="R52" s="115"/>
    </row>
    <row r="53" spans="2:18" x14ac:dyDescent="0.3">
      <c r="B53" s="117"/>
      <c r="C53" s="116"/>
      <c r="D53" s="212"/>
      <c r="E53" s="116"/>
      <c r="F53" s="116"/>
      <c r="G53" s="116"/>
      <c r="H53" s="211"/>
      <c r="I53" s="116"/>
      <c r="J53" s="212"/>
      <c r="K53" s="116"/>
      <c r="L53" s="116"/>
      <c r="M53" s="116"/>
      <c r="N53" s="116"/>
      <c r="O53" s="116"/>
      <c r="P53" s="211"/>
      <c r="Q53" s="116"/>
      <c r="R53" s="115"/>
    </row>
    <row r="54" spans="2:18" x14ac:dyDescent="0.3">
      <c r="B54" s="117"/>
      <c r="C54" s="116"/>
      <c r="D54" s="212"/>
      <c r="E54" s="116"/>
      <c r="F54" s="116"/>
      <c r="G54" s="116"/>
      <c r="H54" s="211"/>
      <c r="I54" s="116"/>
      <c r="J54" s="212"/>
      <c r="K54" s="116"/>
      <c r="L54" s="116"/>
      <c r="M54" s="116"/>
      <c r="N54" s="116"/>
      <c r="O54" s="116"/>
      <c r="P54" s="211"/>
      <c r="Q54" s="116"/>
      <c r="R54" s="115"/>
    </row>
    <row r="55" spans="2:18" x14ac:dyDescent="0.3">
      <c r="B55" s="117"/>
      <c r="C55" s="116"/>
      <c r="D55" s="212"/>
      <c r="E55" s="116"/>
      <c r="F55" s="116"/>
      <c r="G55" s="116"/>
      <c r="H55" s="211"/>
      <c r="I55" s="116"/>
      <c r="J55" s="212"/>
      <c r="K55" s="116"/>
      <c r="L55" s="116"/>
      <c r="M55" s="116"/>
      <c r="N55" s="116"/>
      <c r="O55" s="116"/>
      <c r="P55" s="211"/>
      <c r="Q55" s="116"/>
      <c r="R55" s="115"/>
    </row>
    <row r="56" spans="2:18" x14ac:dyDescent="0.3">
      <c r="B56" s="117"/>
      <c r="C56" s="116"/>
      <c r="D56" s="212"/>
      <c r="E56" s="116"/>
      <c r="F56" s="116"/>
      <c r="G56" s="116"/>
      <c r="H56" s="211"/>
      <c r="I56" s="116"/>
      <c r="J56" s="212"/>
      <c r="K56" s="116"/>
      <c r="L56" s="116"/>
      <c r="M56" s="116"/>
      <c r="N56" s="116"/>
      <c r="O56" s="116"/>
      <c r="P56" s="211"/>
      <c r="Q56" s="116"/>
      <c r="R56" s="115"/>
    </row>
    <row r="57" spans="2:18" x14ac:dyDescent="0.3">
      <c r="B57" s="117"/>
      <c r="C57" s="116"/>
      <c r="D57" s="212"/>
      <c r="E57" s="116"/>
      <c r="F57" s="116"/>
      <c r="G57" s="116"/>
      <c r="H57" s="211"/>
      <c r="I57" s="116"/>
      <c r="J57" s="212"/>
      <c r="K57" s="116"/>
      <c r="L57" s="116"/>
      <c r="M57" s="116"/>
      <c r="N57" s="116"/>
      <c r="O57" s="116"/>
      <c r="P57" s="211"/>
      <c r="Q57" s="116"/>
      <c r="R57" s="115"/>
    </row>
    <row r="58" spans="2:18" x14ac:dyDescent="0.3">
      <c r="B58" s="117"/>
      <c r="C58" s="116"/>
      <c r="D58" s="212"/>
      <c r="E58" s="116"/>
      <c r="F58" s="116"/>
      <c r="G58" s="116"/>
      <c r="H58" s="211"/>
      <c r="I58" s="116"/>
      <c r="J58" s="212"/>
      <c r="K58" s="116"/>
      <c r="L58" s="116"/>
      <c r="M58" s="116"/>
      <c r="N58" s="116"/>
      <c r="O58" s="116"/>
      <c r="P58" s="211"/>
      <c r="Q58" s="116"/>
      <c r="R58" s="115"/>
    </row>
    <row r="59" spans="2:18" s="153" customFormat="1" ht="15" x14ac:dyDescent="0.3">
      <c r="B59" s="87"/>
      <c r="C59" s="155"/>
      <c r="D59" s="210" t="s">
        <v>511</v>
      </c>
      <c r="E59" s="208"/>
      <c r="F59" s="208"/>
      <c r="G59" s="209" t="s">
        <v>510</v>
      </c>
      <c r="H59" s="207"/>
      <c r="I59" s="155"/>
      <c r="J59" s="210" t="s">
        <v>511</v>
      </c>
      <c r="K59" s="208"/>
      <c r="L59" s="208"/>
      <c r="M59" s="208"/>
      <c r="N59" s="209" t="s">
        <v>510</v>
      </c>
      <c r="O59" s="208"/>
      <c r="P59" s="207"/>
      <c r="Q59" s="155"/>
      <c r="R59" s="104"/>
    </row>
    <row r="60" spans="2:18" x14ac:dyDescent="0.3">
      <c r="B60" s="117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5"/>
    </row>
    <row r="61" spans="2:18" s="153" customFormat="1" ht="15" x14ac:dyDescent="0.3">
      <c r="B61" s="87"/>
      <c r="C61" s="155"/>
      <c r="D61" s="214" t="s">
        <v>513</v>
      </c>
      <c r="E61" s="97"/>
      <c r="F61" s="97"/>
      <c r="G61" s="97"/>
      <c r="H61" s="213"/>
      <c r="I61" s="155"/>
      <c r="J61" s="214" t="s">
        <v>512</v>
      </c>
      <c r="K61" s="97"/>
      <c r="L61" s="97"/>
      <c r="M61" s="97"/>
      <c r="N61" s="97"/>
      <c r="O61" s="97"/>
      <c r="P61" s="213"/>
      <c r="Q61" s="155"/>
      <c r="R61" s="104"/>
    </row>
    <row r="62" spans="2:18" x14ac:dyDescent="0.3">
      <c r="B62" s="117"/>
      <c r="C62" s="116"/>
      <c r="D62" s="212"/>
      <c r="E62" s="116"/>
      <c r="F62" s="116"/>
      <c r="G62" s="116"/>
      <c r="H62" s="211"/>
      <c r="I62" s="116"/>
      <c r="J62" s="212"/>
      <c r="K62" s="116"/>
      <c r="L62" s="116"/>
      <c r="M62" s="116"/>
      <c r="N62" s="116"/>
      <c r="O62" s="116"/>
      <c r="P62" s="211"/>
      <c r="Q62" s="116"/>
      <c r="R62" s="115"/>
    </row>
    <row r="63" spans="2:18" x14ac:dyDescent="0.3">
      <c r="B63" s="117"/>
      <c r="C63" s="116"/>
      <c r="D63" s="212"/>
      <c r="E63" s="116"/>
      <c r="F63" s="116"/>
      <c r="G63" s="116"/>
      <c r="H63" s="211"/>
      <c r="I63" s="116"/>
      <c r="J63" s="212"/>
      <c r="K63" s="116"/>
      <c r="L63" s="116"/>
      <c r="M63" s="116"/>
      <c r="N63" s="116"/>
      <c r="O63" s="116"/>
      <c r="P63" s="211"/>
      <c r="Q63" s="116"/>
      <c r="R63" s="115"/>
    </row>
    <row r="64" spans="2:18" x14ac:dyDescent="0.3">
      <c r="B64" s="117"/>
      <c r="C64" s="116"/>
      <c r="D64" s="212"/>
      <c r="E64" s="116"/>
      <c r="F64" s="116"/>
      <c r="G64" s="116"/>
      <c r="H64" s="211"/>
      <c r="I64" s="116"/>
      <c r="J64" s="212"/>
      <c r="K64" s="116"/>
      <c r="L64" s="116"/>
      <c r="M64" s="116"/>
      <c r="N64" s="116"/>
      <c r="O64" s="116"/>
      <c r="P64" s="211"/>
      <c r="Q64" s="116"/>
      <c r="R64" s="115"/>
    </row>
    <row r="65" spans="2:18" x14ac:dyDescent="0.3">
      <c r="B65" s="117"/>
      <c r="C65" s="116"/>
      <c r="D65" s="212"/>
      <c r="E65" s="116"/>
      <c r="F65" s="116"/>
      <c r="G65" s="116"/>
      <c r="H65" s="211"/>
      <c r="I65" s="116"/>
      <c r="J65" s="212"/>
      <c r="K65" s="116"/>
      <c r="L65" s="116"/>
      <c r="M65" s="116"/>
      <c r="N65" s="116"/>
      <c r="O65" s="116"/>
      <c r="P65" s="211"/>
      <c r="Q65" s="116"/>
      <c r="R65" s="115"/>
    </row>
    <row r="66" spans="2:18" x14ac:dyDescent="0.3">
      <c r="B66" s="117"/>
      <c r="C66" s="116"/>
      <c r="D66" s="212"/>
      <c r="E66" s="116"/>
      <c r="F66" s="116"/>
      <c r="G66" s="116"/>
      <c r="H66" s="211"/>
      <c r="I66" s="116"/>
      <c r="J66" s="212"/>
      <c r="K66" s="116"/>
      <c r="L66" s="116"/>
      <c r="M66" s="116"/>
      <c r="N66" s="116"/>
      <c r="O66" s="116"/>
      <c r="P66" s="211"/>
      <c r="Q66" s="116"/>
      <c r="R66" s="115"/>
    </row>
    <row r="67" spans="2:18" x14ac:dyDescent="0.3">
      <c r="B67" s="117"/>
      <c r="C67" s="116"/>
      <c r="D67" s="212"/>
      <c r="E67" s="116"/>
      <c r="F67" s="116"/>
      <c r="G67" s="116"/>
      <c r="H67" s="211"/>
      <c r="I67" s="116"/>
      <c r="J67" s="212"/>
      <c r="K67" s="116"/>
      <c r="L67" s="116"/>
      <c r="M67" s="116"/>
      <c r="N67" s="116"/>
      <c r="O67" s="116"/>
      <c r="P67" s="211"/>
      <c r="Q67" s="116"/>
      <c r="R67" s="115"/>
    </row>
    <row r="68" spans="2:18" x14ac:dyDescent="0.3">
      <c r="B68" s="117"/>
      <c r="C68" s="116"/>
      <c r="D68" s="212"/>
      <c r="E68" s="116"/>
      <c r="F68" s="116"/>
      <c r="G68" s="116"/>
      <c r="H68" s="211"/>
      <c r="I68" s="116"/>
      <c r="J68" s="212"/>
      <c r="K68" s="116"/>
      <c r="L68" s="116"/>
      <c r="M68" s="116"/>
      <c r="N68" s="116"/>
      <c r="O68" s="116"/>
      <c r="P68" s="211"/>
      <c r="Q68" s="116"/>
      <c r="R68" s="115"/>
    </row>
    <row r="69" spans="2:18" x14ac:dyDescent="0.3">
      <c r="B69" s="117"/>
      <c r="C69" s="116"/>
      <c r="D69" s="212"/>
      <c r="E69" s="116"/>
      <c r="F69" s="116"/>
      <c r="G69" s="116"/>
      <c r="H69" s="211"/>
      <c r="I69" s="116"/>
      <c r="J69" s="212"/>
      <c r="K69" s="116"/>
      <c r="L69" s="116"/>
      <c r="M69" s="116"/>
      <c r="N69" s="116"/>
      <c r="O69" s="116"/>
      <c r="P69" s="211"/>
      <c r="Q69" s="116"/>
      <c r="R69" s="115"/>
    </row>
    <row r="70" spans="2:18" s="153" customFormat="1" ht="15" x14ac:dyDescent="0.3">
      <c r="B70" s="87"/>
      <c r="C70" s="155"/>
      <c r="D70" s="210" t="s">
        <v>511</v>
      </c>
      <c r="E70" s="208"/>
      <c r="F70" s="208"/>
      <c r="G70" s="209" t="s">
        <v>510</v>
      </c>
      <c r="H70" s="207"/>
      <c r="I70" s="155"/>
      <c r="J70" s="210" t="s">
        <v>511</v>
      </c>
      <c r="K70" s="208"/>
      <c r="L70" s="208"/>
      <c r="M70" s="208"/>
      <c r="N70" s="209" t="s">
        <v>510</v>
      </c>
      <c r="O70" s="208"/>
      <c r="P70" s="207"/>
      <c r="Q70" s="155"/>
      <c r="R70" s="104"/>
    </row>
    <row r="71" spans="2:18" s="153" customFormat="1" ht="14.45" customHeight="1" x14ac:dyDescent="0.3">
      <c r="B71" s="89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103"/>
    </row>
    <row r="75" spans="2:18" s="153" customFormat="1" ht="6.95" customHeight="1" x14ac:dyDescent="0.3">
      <c r="B75" s="102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7"/>
    </row>
    <row r="76" spans="2:18" s="153" customFormat="1" ht="36.950000000000003" customHeight="1" x14ac:dyDescent="0.3">
      <c r="B76" s="87"/>
      <c r="C76" s="417" t="s">
        <v>509</v>
      </c>
      <c r="D76" s="418"/>
      <c r="E76" s="418"/>
      <c r="F76" s="418"/>
      <c r="G76" s="418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104"/>
    </row>
    <row r="77" spans="2:18" s="153" customFormat="1" ht="6.95" customHeight="1" x14ac:dyDescent="0.3">
      <c r="B77" s="87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04"/>
    </row>
    <row r="78" spans="2:18" s="153" customFormat="1" ht="30" customHeight="1" x14ac:dyDescent="0.3">
      <c r="B78" s="87"/>
      <c r="C78" s="190" t="s">
        <v>17</v>
      </c>
      <c r="D78" s="155"/>
      <c r="E78" s="155"/>
      <c r="F78" s="402" t="str">
        <f>F6</f>
        <v>Modernizace tepelného hospodářství</v>
      </c>
      <c r="G78" s="403"/>
      <c r="H78" s="403"/>
      <c r="I78" s="403"/>
      <c r="J78" s="403"/>
      <c r="K78" s="403"/>
      <c r="L78" s="403"/>
      <c r="M78" s="403"/>
      <c r="N78" s="403"/>
      <c r="O78" s="403"/>
      <c r="P78" s="403"/>
      <c r="Q78" s="155"/>
      <c r="R78" s="104"/>
    </row>
    <row r="79" spans="2:18" s="153" customFormat="1" ht="36.950000000000003" customHeight="1" x14ac:dyDescent="0.3">
      <c r="B79" s="87"/>
      <c r="C79" s="192" t="s">
        <v>108</v>
      </c>
      <c r="D79" s="155"/>
      <c r="E79" s="155"/>
      <c r="F79" s="404" t="str">
        <f>F7</f>
        <v>D.1.4.e -SO04 - Kuchyně</v>
      </c>
      <c r="G79" s="405"/>
      <c r="H79" s="405"/>
      <c r="I79" s="405"/>
      <c r="J79" s="405"/>
      <c r="K79" s="405"/>
      <c r="L79" s="405"/>
      <c r="M79" s="405"/>
      <c r="N79" s="405"/>
      <c r="O79" s="405"/>
      <c r="P79" s="405"/>
      <c r="Q79" s="155"/>
      <c r="R79" s="104"/>
    </row>
    <row r="80" spans="2:18" s="153" customFormat="1" ht="6.95" customHeight="1" x14ac:dyDescent="0.3">
      <c r="B80" s="87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04"/>
    </row>
    <row r="81" spans="2:47" s="153" customFormat="1" ht="18" customHeight="1" x14ac:dyDescent="0.3">
      <c r="B81" s="87"/>
      <c r="C81" s="190" t="s">
        <v>21</v>
      </c>
      <c r="D81" s="155"/>
      <c r="E81" s="155"/>
      <c r="F81" s="191" t="str">
        <f>F9</f>
        <v xml:space="preserve"> </v>
      </c>
      <c r="G81" s="155"/>
      <c r="H81" s="155"/>
      <c r="I81" s="155"/>
      <c r="J81" s="155"/>
      <c r="K81" s="190" t="s">
        <v>23</v>
      </c>
      <c r="L81" s="155"/>
      <c r="M81" s="420" t="str">
        <f>IF(O9="","",O9)</f>
        <v>10. 5. 2018</v>
      </c>
      <c r="N81" s="420"/>
      <c r="O81" s="420"/>
      <c r="P81" s="420"/>
      <c r="Q81" s="155"/>
      <c r="R81" s="104"/>
    </row>
    <row r="82" spans="2:47" s="153" customFormat="1" ht="6.95" customHeight="1" x14ac:dyDescent="0.3">
      <c r="B82" s="87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04"/>
    </row>
    <row r="83" spans="2:47" s="153" customFormat="1" ht="15" x14ac:dyDescent="0.3">
      <c r="B83" s="87"/>
      <c r="C83" s="190" t="s">
        <v>503</v>
      </c>
      <c r="D83" s="155"/>
      <c r="E83" s="155"/>
      <c r="F83" s="191" t="str">
        <f>E12</f>
        <v xml:space="preserve"> </v>
      </c>
      <c r="G83" s="155"/>
      <c r="H83" s="155"/>
      <c r="I83" s="155"/>
      <c r="J83" s="155"/>
      <c r="K83" s="190" t="s">
        <v>28</v>
      </c>
      <c r="L83" s="155"/>
      <c r="M83" s="421" t="str">
        <f>E18</f>
        <v xml:space="preserve"> </v>
      </c>
      <c r="N83" s="421"/>
      <c r="O83" s="421"/>
      <c r="P83" s="421"/>
      <c r="Q83" s="421"/>
      <c r="R83" s="104"/>
    </row>
    <row r="84" spans="2:47" s="153" customFormat="1" ht="14.45" customHeight="1" x14ac:dyDescent="0.3">
      <c r="B84" s="87"/>
      <c r="C84" s="190" t="s">
        <v>502</v>
      </c>
      <c r="D84" s="155"/>
      <c r="E84" s="155"/>
      <c r="F84" s="191" t="str">
        <f>IF(E15="","",E15)</f>
        <v xml:space="preserve"> </v>
      </c>
      <c r="G84" s="155"/>
      <c r="H84" s="155"/>
      <c r="I84" s="155"/>
      <c r="J84" s="155"/>
      <c r="K84" s="190" t="s">
        <v>501</v>
      </c>
      <c r="L84" s="155"/>
      <c r="M84" s="421" t="str">
        <f>E21</f>
        <v xml:space="preserve"> </v>
      </c>
      <c r="N84" s="421"/>
      <c r="O84" s="421"/>
      <c r="P84" s="421"/>
      <c r="Q84" s="421"/>
      <c r="R84" s="104"/>
    </row>
    <row r="85" spans="2:47" s="153" customFormat="1" ht="10.35" customHeight="1" x14ac:dyDescent="0.3">
      <c r="B85" s="87"/>
      <c r="C85" s="155"/>
      <c r="D85" s="155"/>
      <c r="E85" s="155"/>
      <c r="F85" s="155"/>
      <c r="G85" s="155"/>
      <c r="H85" s="155"/>
      <c r="I85" s="155"/>
      <c r="J85" s="155"/>
      <c r="K85" s="155"/>
      <c r="L85" s="155"/>
      <c r="M85" s="155"/>
      <c r="N85" s="155"/>
      <c r="O85" s="155"/>
      <c r="P85" s="155"/>
      <c r="Q85" s="155"/>
      <c r="R85" s="104"/>
    </row>
    <row r="86" spans="2:47" s="153" customFormat="1" ht="29.25" customHeight="1" x14ac:dyDescent="0.3">
      <c r="B86" s="87"/>
      <c r="C86" s="427" t="s">
        <v>508</v>
      </c>
      <c r="D86" s="428"/>
      <c r="E86" s="428"/>
      <c r="F86" s="428"/>
      <c r="G86" s="428"/>
      <c r="H86" s="106"/>
      <c r="I86" s="106"/>
      <c r="J86" s="106"/>
      <c r="K86" s="106"/>
      <c r="L86" s="106"/>
      <c r="M86" s="106"/>
      <c r="N86" s="427" t="s">
        <v>90</v>
      </c>
      <c r="O86" s="428"/>
      <c r="P86" s="428"/>
      <c r="Q86" s="428"/>
      <c r="R86" s="104"/>
    </row>
    <row r="87" spans="2:47" s="153" customFormat="1" ht="10.35" customHeight="1" x14ac:dyDescent="0.3">
      <c r="B87" s="87"/>
      <c r="C87" s="155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04"/>
    </row>
    <row r="88" spans="2:47" s="153" customFormat="1" ht="29.25" customHeight="1" x14ac:dyDescent="0.3">
      <c r="B88" s="87"/>
      <c r="C88" s="196" t="s">
        <v>507</v>
      </c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429">
        <f>N118</f>
        <v>0</v>
      </c>
      <c r="O88" s="430"/>
      <c r="P88" s="430"/>
      <c r="Q88" s="430"/>
      <c r="R88" s="104"/>
      <c r="AC88" s="91">
        <f>N88</f>
        <v>0</v>
      </c>
      <c r="AU88" s="90" t="s">
        <v>92</v>
      </c>
    </row>
    <row r="89" spans="2:47" s="202" customFormat="1" ht="24.95" customHeight="1" x14ac:dyDescent="0.3">
      <c r="B89" s="206"/>
      <c r="C89" s="204"/>
      <c r="D89" s="205" t="s">
        <v>499</v>
      </c>
      <c r="E89" s="204"/>
      <c r="F89" s="204"/>
      <c r="G89" s="204"/>
      <c r="H89" s="204"/>
      <c r="I89" s="204"/>
      <c r="J89" s="204"/>
      <c r="K89" s="204"/>
      <c r="L89" s="204"/>
      <c r="M89" s="204"/>
      <c r="N89" s="431">
        <f>N119</f>
        <v>0</v>
      </c>
      <c r="O89" s="432"/>
      <c r="P89" s="432"/>
      <c r="Q89" s="432"/>
      <c r="R89" s="203"/>
    </row>
    <row r="90" spans="2:47" s="197" customFormat="1" ht="19.899999999999999" customHeight="1" x14ac:dyDescent="0.3">
      <c r="B90" s="201"/>
      <c r="C90" s="199"/>
      <c r="D90" s="200" t="s">
        <v>498</v>
      </c>
      <c r="E90" s="199"/>
      <c r="F90" s="199"/>
      <c r="G90" s="199"/>
      <c r="H90" s="199"/>
      <c r="I90" s="199"/>
      <c r="J90" s="199"/>
      <c r="K90" s="199"/>
      <c r="L90" s="199"/>
      <c r="M90" s="199"/>
      <c r="N90" s="433">
        <f>N120</f>
        <v>0</v>
      </c>
      <c r="O90" s="434"/>
      <c r="P90" s="434"/>
      <c r="Q90" s="434"/>
      <c r="R90" s="198"/>
    </row>
    <row r="91" spans="2:47" s="197" customFormat="1" ht="19.899999999999999" customHeight="1" x14ac:dyDescent="0.3">
      <c r="B91" s="201"/>
      <c r="C91" s="199"/>
      <c r="D91" s="200" t="s">
        <v>494</v>
      </c>
      <c r="E91" s="199"/>
      <c r="F91" s="199"/>
      <c r="G91" s="199"/>
      <c r="H91" s="199"/>
      <c r="I91" s="199"/>
      <c r="J91" s="199"/>
      <c r="K91" s="199"/>
      <c r="L91" s="199"/>
      <c r="M91" s="199"/>
      <c r="N91" s="433">
        <f>N122</f>
        <v>0</v>
      </c>
      <c r="O91" s="434"/>
      <c r="P91" s="434"/>
      <c r="Q91" s="434"/>
      <c r="R91" s="198"/>
    </row>
    <row r="92" spans="2:47" s="197" customFormat="1" ht="19.899999999999999" customHeight="1" x14ac:dyDescent="0.3">
      <c r="B92" s="201"/>
      <c r="C92" s="199"/>
      <c r="D92" s="200" t="s">
        <v>484</v>
      </c>
      <c r="E92" s="199"/>
      <c r="F92" s="199"/>
      <c r="G92" s="199"/>
      <c r="H92" s="199"/>
      <c r="I92" s="199"/>
      <c r="J92" s="199"/>
      <c r="K92" s="199"/>
      <c r="L92" s="199"/>
      <c r="M92" s="199"/>
      <c r="N92" s="433">
        <f>N126</f>
        <v>0</v>
      </c>
      <c r="O92" s="434"/>
      <c r="P92" s="434"/>
      <c r="Q92" s="434"/>
      <c r="R92" s="198"/>
    </row>
    <row r="93" spans="2:47" s="197" customFormat="1" ht="19.899999999999999" customHeight="1" x14ac:dyDescent="0.3">
      <c r="B93" s="201"/>
      <c r="C93" s="199"/>
      <c r="D93" s="200" t="s">
        <v>475</v>
      </c>
      <c r="E93" s="199"/>
      <c r="F93" s="199"/>
      <c r="G93" s="199"/>
      <c r="H93" s="199"/>
      <c r="I93" s="199"/>
      <c r="J93" s="199"/>
      <c r="K93" s="199"/>
      <c r="L93" s="199"/>
      <c r="M93" s="199"/>
      <c r="N93" s="433">
        <f>N129</f>
        <v>0</v>
      </c>
      <c r="O93" s="434"/>
      <c r="P93" s="434"/>
      <c r="Q93" s="434"/>
      <c r="R93" s="198"/>
    </row>
    <row r="94" spans="2:47" s="197" customFormat="1" ht="19.899999999999999" customHeight="1" x14ac:dyDescent="0.3">
      <c r="B94" s="201"/>
      <c r="C94" s="199"/>
      <c r="D94" s="200" t="s">
        <v>444</v>
      </c>
      <c r="E94" s="199"/>
      <c r="F94" s="199"/>
      <c r="G94" s="199"/>
      <c r="H94" s="199"/>
      <c r="I94" s="199"/>
      <c r="J94" s="199"/>
      <c r="K94" s="199"/>
      <c r="L94" s="199"/>
      <c r="M94" s="199"/>
      <c r="N94" s="433">
        <f>N139</f>
        <v>0</v>
      </c>
      <c r="O94" s="434"/>
      <c r="P94" s="434"/>
      <c r="Q94" s="434"/>
      <c r="R94" s="198"/>
    </row>
    <row r="95" spans="2:47" s="197" customFormat="1" ht="19.899999999999999" customHeight="1" x14ac:dyDescent="0.3">
      <c r="B95" s="201"/>
      <c r="C95" s="199"/>
      <c r="D95" s="200" t="s">
        <v>371</v>
      </c>
      <c r="E95" s="199"/>
      <c r="F95" s="199"/>
      <c r="G95" s="199"/>
      <c r="H95" s="199"/>
      <c r="I95" s="199"/>
      <c r="J95" s="199"/>
      <c r="K95" s="199"/>
      <c r="L95" s="199"/>
      <c r="M95" s="199"/>
      <c r="N95" s="433">
        <f>N158</f>
        <v>0</v>
      </c>
      <c r="O95" s="434"/>
      <c r="P95" s="434"/>
      <c r="Q95" s="434"/>
      <c r="R95" s="198"/>
    </row>
    <row r="96" spans="2:47" s="202" customFormat="1" ht="24.95" customHeight="1" x14ac:dyDescent="0.3">
      <c r="B96" s="206"/>
      <c r="C96" s="204"/>
      <c r="D96" s="205" t="s">
        <v>109</v>
      </c>
      <c r="E96" s="204"/>
      <c r="F96" s="204"/>
      <c r="G96" s="204"/>
      <c r="H96" s="204"/>
      <c r="I96" s="204"/>
      <c r="J96" s="204"/>
      <c r="K96" s="204"/>
      <c r="L96" s="204"/>
      <c r="M96" s="204"/>
      <c r="N96" s="431">
        <f>N167</f>
        <v>0</v>
      </c>
      <c r="O96" s="432"/>
      <c r="P96" s="432"/>
      <c r="Q96" s="432"/>
      <c r="R96" s="203"/>
    </row>
    <row r="97" spans="2:21" s="197" customFormat="1" ht="19.899999999999999" customHeight="1" x14ac:dyDescent="0.3">
      <c r="B97" s="201"/>
      <c r="C97" s="199"/>
      <c r="D97" s="200" t="s">
        <v>338</v>
      </c>
      <c r="E97" s="199"/>
      <c r="F97" s="199"/>
      <c r="G97" s="199"/>
      <c r="H97" s="199"/>
      <c r="I97" s="199"/>
      <c r="J97" s="199"/>
      <c r="K97" s="199"/>
      <c r="L97" s="199"/>
      <c r="M97" s="199"/>
      <c r="N97" s="433">
        <f>N168</f>
        <v>0</v>
      </c>
      <c r="O97" s="434"/>
      <c r="P97" s="434"/>
      <c r="Q97" s="434"/>
      <c r="R97" s="198"/>
    </row>
    <row r="98" spans="2:21" s="153" customFormat="1" ht="21.75" customHeight="1" x14ac:dyDescent="0.3">
      <c r="B98" s="87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04"/>
    </row>
    <row r="99" spans="2:21" s="153" customFormat="1" ht="29.25" customHeight="1" x14ac:dyDescent="0.3">
      <c r="B99" s="87"/>
      <c r="C99" s="196" t="s">
        <v>506</v>
      </c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430">
        <v>0</v>
      </c>
      <c r="O99" s="438"/>
      <c r="P99" s="438"/>
      <c r="Q99" s="438"/>
      <c r="R99" s="104"/>
      <c r="T99" s="195"/>
      <c r="U99" s="194" t="s">
        <v>36</v>
      </c>
    </row>
    <row r="100" spans="2:21" s="153" customFormat="1" ht="18" customHeight="1" x14ac:dyDescent="0.3">
      <c r="B100" s="87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04"/>
    </row>
    <row r="101" spans="2:21" s="153" customFormat="1" ht="29.25" customHeight="1" x14ac:dyDescent="0.3">
      <c r="B101" s="87"/>
      <c r="C101" s="193" t="s">
        <v>505</v>
      </c>
      <c r="D101" s="106"/>
      <c r="E101" s="106"/>
      <c r="F101" s="106"/>
      <c r="G101" s="106"/>
      <c r="H101" s="106"/>
      <c r="I101" s="106"/>
      <c r="J101" s="106"/>
      <c r="K101" s="106"/>
      <c r="L101" s="439">
        <f>ROUND(SUM(N88+N99),2)</f>
        <v>0</v>
      </c>
      <c r="M101" s="439"/>
      <c r="N101" s="439"/>
      <c r="O101" s="439"/>
      <c r="P101" s="439"/>
      <c r="Q101" s="439"/>
      <c r="R101" s="104"/>
    </row>
    <row r="102" spans="2:21" s="153" customFormat="1" ht="6.95" customHeight="1" x14ac:dyDescent="0.3">
      <c r="B102" s="89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103"/>
    </row>
    <row r="106" spans="2:21" s="153" customFormat="1" ht="6.95" customHeight="1" x14ac:dyDescent="0.3">
      <c r="B106" s="102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7"/>
    </row>
    <row r="107" spans="2:21" s="153" customFormat="1" ht="36.950000000000003" customHeight="1" x14ac:dyDescent="0.3">
      <c r="B107" s="87"/>
      <c r="C107" s="417" t="s">
        <v>504</v>
      </c>
      <c r="D107" s="405"/>
      <c r="E107" s="405"/>
      <c r="F107" s="405"/>
      <c r="G107" s="405"/>
      <c r="H107" s="405"/>
      <c r="I107" s="405"/>
      <c r="J107" s="405"/>
      <c r="K107" s="405"/>
      <c r="L107" s="405"/>
      <c r="M107" s="405"/>
      <c r="N107" s="405"/>
      <c r="O107" s="405"/>
      <c r="P107" s="405"/>
      <c r="Q107" s="405"/>
      <c r="R107" s="104"/>
    </row>
    <row r="108" spans="2:21" s="153" customFormat="1" ht="6.95" customHeight="1" x14ac:dyDescent="0.3">
      <c r="B108" s="87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5"/>
      <c r="Q108" s="155"/>
      <c r="R108" s="104"/>
    </row>
    <row r="109" spans="2:21" s="153" customFormat="1" ht="30" customHeight="1" x14ac:dyDescent="0.3">
      <c r="B109" s="87"/>
      <c r="C109" s="190" t="s">
        <v>17</v>
      </c>
      <c r="D109" s="155"/>
      <c r="E109" s="155"/>
      <c r="F109" s="402" t="str">
        <f>F6</f>
        <v>Modernizace tepelného hospodářství</v>
      </c>
      <c r="G109" s="403"/>
      <c r="H109" s="403"/>
      <c r="I109" s="403"/>
      <c r="J109" s="403"/>
      <c r="K109" s="403"/>
      <c r="L109" s="403"/>
      <c r="M109" s="403"/>
      <c r="N109" s="403"/>
      <c r="O109" s="403"/>
      <c r="P109" s="403"/>
      <c r="Q109" s="155"/>
      <c r="R109" s="104"/>
    </row>
    <row r="110" spans="2:21" s="153" customFormat="1" ht="36.950000000000003" customHeight="1" x14ac:dyDescent="0.3">
      <c r="B110" s="87"/>
      <c r="C110" s="192" t="s">
        <v>108</v>
      </c>
      <c r="D110" s="155"/>
      <c r="E110" s="155"/>
      <c r="F110" s="404" t="str">
        <f>F7</f>
        <v>D.1.4.e -SO04 - Kuchyně</v>
      </c>
      <c r="G110" s="405"/>
      <c r="H110" s="405"/>
      <c r="I110" s="405"/>
      <c r="J110" s="405"/>
      <c r="K110" s="405"/>
      <c r="L110" s="405"/>
      <c r="M110" s="405"/>
      <c r="N110" s="405"/>
      <c r="O110" s="405"/>
      <c r="P110" s="405"/>
      <c r="Q110" s="155"/>
      <c r="R110" s="104"/>
    </row>
    <row r="111" spans="2:21" s="153" customFormat="1" ht="6.95" customHeight="1" x14ac:dyDescent="0.3">
      <c r="B111" s="87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155"/>
      <c r="Q111" s="155"/>
      <c r="R111" s="104"/>
    </row>
    <row r="112" spans="2:21" s="153" customFormat="1" ht="18" customHeight="1" x14ac:dyDescent="0.3">
      <c r="B112" s="87"/>
      <c r="C112" s="190" t="s">
        <v>21</v>
      </c>
      <c r="D112" s="155"/>
      <c r="E112" s="155"/>
      <c r="F112" s="191" t="str">
        <f>F9</f>
        <v xml:space="preserve"> </v>
      </c>
      <c r="G112" s="155"/>
      <c r="H112" s="155"/>
      <c r="I112" s="155"/>
      <c r="J112" s="155"/>
      <c r="K112" s="190" t="s">
        <v>23</v>
      </c>
      <c r="L112" s="155"/>
      <c r="M112" s="420" t="str">
        <f>IF(O9="","",O9)</f>
        <v>10. 5. 2018</v>
      </c>
      <c r="N112" s="420"/>
      <c r="O112" s="420"/>
      <c r="P112" s="420"/>
      <c r="Q112" s="155"/>
      <c r="R112" s="104"/>
    </row>
    <row r="113" spans="2:65" s="153" customFormat="1" ht="6.95" customHeight="1" x14ac:dyDescent="0.3">
      <c r="B113" s="87"/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04"/>
    </row>
    <row r="114" spans="2:65" s="153" customFormat="1" ht="15" x14ac:dyDescent="0.3">
      <c r="B114" s="87"/>
      <c r="C114" s="190" t="s">
        <v>503</v>
      </c>
      <c r="D114" s="155"/>
      <c r="E114" s="155"/>
      <c r="F114" s="191" t="str">
        <f>E12</f>
        <v xml:space="preserve"> </v>
      </c>
      <c r="G114" s="155"/>
      <c r="H114" s="155"/>
      <c r="I114" s="155"/>
      <c r="J114" s="155"/>
      <c r="K114" s="190" t="s">
        <v>28</v>
      </c>
      <c r="L114" s="155"/>
      <c r="M114" s="421" t="str">
        <f>E18</f>
        <v xml:space="preserve"> </v>
      </c>
      <c r="N114" s="421"/>
      <c r="O114" s="421"/>
      <c r="P114" s="421"/>
      <c r="Q114" s="421"/>
      <c r="R114" s="104"/>
    </row>
    <row r="115" spans="2:65" s="153" customFormat="1" ht="14.45" customHeight="1" x14ac:dyDescent="0.3">
      <c r="B115" s="87"/>
      <c r="C115" s="190" t="s">
        <v>502</v>
      </c>
      <c r="D115" s="155"/>
      <c r="E115" s="155"/>
      <c r="F115" s="191" t="str">
        <f>IF(E15="","",E15)</f>
        <v xml:space="preserve"> </v>
      </c>
      <c r="G115" s="155"/>
      <c r="H115" s="155"/>
      <c r="I115" s="155"/>
      <c r="J115" s="155"/>
      <c r="K115" s="190" t="s">
        <v>501</v>
      </c>
      <c r="L115" s="155"/>
      <c r="M115" s="421" t="str">
        <f>E21</f>
        <v xml:space="preserve"> </v>
      </c>
      <c r="N115" s="421"/>
      <c r="O115" s="421"/>
      <c r="P115" s="421"/>
      <c r="Q115" s="421"/>
      <c r="R115" s="104"/>
    </row>
    <row r="116" spans="2:65" s="153" customFormat="1" ht="10.35" customHeight="1" x14ac:dyDescent="0.3">
      <c r="B116" s="87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04"/>
    </row>
    <row r="117" spans="2:65" s="99" customFormat="1" ht="29.25" customHeight="1" x14ac:dyDescent="0.3">
      <c r="B117" s="100"/>
      <c r="C117" s="189" t="s">
        <v>94</v>
      </c>
      <c r="D117" s="188" t="s">
        <v>51</v>
      </c>
      <c r="E117" s="188" t="s">
        <v>47</v>
      </c>
      <c r="F117" s="444" t="s">
        <v>95</v>
      </c>
      <c r="G117" s="444"/>
      <c r="H117" s="444"/>
      <c r="I117" s="444"/>
      <c r="J117" s="188" t="s">
        <v>96</v>
      </c>
      <c r="K117" s="188" t="s">
        <v>97</v>
      </c>
      <c r="L117" s="444" t="s">
        <v>98</v>
      </c>
      <c r="M117" s="444"/>
      <c r="N117" s="444" t="s">
        <v>90</v>
      </c>
      <c r="O117" s="444"/>
      <c r="P117" s="444"/>
      <c r="Q117" s="445"/>
      <c r="R117" s="187"/>
      <c r="T117" s="186" t="s">
        <v>100</v>
      </c>
      <c r="U117" s="185" t="s">
        <v>36</v>
      </c>
      <c r="V117" s="185" t="s">
        <v>101</v>
      </c>
      <c r="W117" s="185" t="s">
        <v>102</v>
      </c>
      <c r="X117" s="185" t="s">
        <v>103</v>
      </c>
      <c r="Y117" s="185" t="s">
        <v>104</v>
      </c>
      <c r="Z117" s="185" t="s">
        <v>105</v>
      </c>
      <c r="AA117" s="184" t="s">
        <v>106</v>
      </c>
    </row>
    <row r="118" spans="2:65" s="153" customFormat="1" ht="29.25" customHeight="1" x14ac:dyDescent="0.35">
      <c r="B118" s="87"/>
      <c r="C118" s="183" t="s">
        <v>500</v>
      </c>
      <c r="D118" s="155"/>
      <c r="E118" s="155"/>
      <c r="F118" s="155"/>
      <c r="G118" s="155"/>
      <c r="H118" s="155"/>
      <c r="I118" s="155"/>
      <c r="J118" s="155"/>
      <c r="K118" s="155"/>
      <c r="L118" s="155"/>
      <c r="M118" s="155"/>
      <c r="N118" s="449">
        <f>BK118</f>
        <v>0</v>
      </c>
      <c r="O118" s="450"/>
      <c r="P118" s="450"/>
      <c r="Q118" s="450"/>
      <c r="R118" s="104"/>
      <c r="T118" s="98"/>
      <c r="U118" s="97"/>
      <c r="V118" s="97"/>
      <c r="W118" s="182">
        <f>W119+W167</f>
        <v>86.436000000000007</v>
      </c>
      <c r="X118" s="97"/>
      <c r="Y118" s="182">
        <f>Y119+Y167</f>
        <v>1.8942699999999999</v>
      </c>
      <c r="Z118" s="97"/>
      <c r="AA118" s="181">
        <f>AA119+AA167</f>
        <v>0</v>
      </c>
      <c r="AT118" s="90" t="s">
        <v>65</v>
      </c>
      <c r="AU118" s="90" t="s">
        <v>92</v>
      </c>
      <c r="BK118" s="180">
        <f>BK119+BK167</f>
        <v>0</v>
      </c>
    </row>
    <row r="119" spans="2:65" s="164" customFormat="1" ht="37.35" customHeight="1" x14ac:dyDescent="0.35">
      <c r="B119" s="174"/>
      <c r="C119" s="169"/>
      <c r="D119" s="175" t="s">
        <v>499</v>
      </c>
      <c r="E119" s="175"/>
      <c r="F119" s="175"/>
      <c r="G119" s="175"/>
      <c r="H119" s="175"/>
      <c r="I119" s="175"/>
      <c r="J119" s="175"/>
      <c r="K119" s="175"/>
      <c r="L119" s="175"/>
      <c r="M119" s="175"/>
      <c r="N119" s="451">
        <f>BK119</f>
        <v>0</v>
      </c>
      <c r="O119" s="431"/>
      <c r="P119" s="431"/>
      <c r="Q119" s="431"/>
      <c r="R119" s="172"/>
      <c r="T119" s="171"/>
      <c r="U119" s="169"/>
      <c r="V119" s="169"/>
      <c r="W119" s="170">
        <f>W120+W122+W126+W129+W139+W158</f>
        <v>27.268000000000001</v>
      </c>
      <c r="X119" s="169"/>
      <c r="Y119" s="170">
        <f>Y120+Y122+Y126+Y129+Y139+Y158</f>
        <v>1.8942699999999999</v>
      </c>
      <c r="Z119" s="169"/>
      <c r="AA119" s="168">
        <f>AA120+AA122+AA126+AA129+AA139+AA158</f>
        <v>0</v>
      </c>
      <c r="AR119" s="166" t="s">
        <v>71</v>
      </c>
      <c r="AT119" s="167" t="s">
        <v>65</v>
      </c>
      <c r="AU119" s="167" t="s">
        <v>66</v>
      </c>
      <c r="AY119" s="166" t="s">
        <v>107</v>
      </c>
      <c r="BK119" s="165">
        <f>BK120+BK122+BK126+BK129+BK139+BK158</f>
        <v>0</v>
      </c>
    </row>
    <row r="120" spans="2:65" s="164" customFormat="1" ht="19.899999999999999" customHeight="1" x14ac:dyDescent="0.3">
      <c r="B120" s="174"/>
      <c r="C120" s="169"/>
      <c r="D120" s="173" t="s">
        <v>498</v>
      </c>
      <c r="E120" s="173"/>
      <c r="F120" s="173"/>
      <c r="G120" s="173"/>
      <c r="H120" s="173"/>
      <c r="I120" s="173"/>
      <c r="J120" s="173"/>
      <c r="K120" s="173"/>
      <c r="L120" s="173"/>
      <c r="M120" s="173"/>
      <c r="N120" s="440">
        <f>BK120</f>
        <v>0</v>
      </c>
      <c r="O120" s="441"/>
      <c r="P120" s="441"/>
      <c r="Q120" s="441"/>
      <c r="R120" s="172"/>
      <c r="T120" s="171"/>
      <c r="U120" s="169"/>
      <c r="V120" s="169"/>
      <c r="W120" s="170">
        <f>W121</f>
        <v>0</v>
      </c>
      <c r="X120" s="169"/>
      <c r="Y120" s="170">
        <f>Y121</f>
        <v>0</v>
      </c>
      <c r="Z120" s="169"/>
      <c r="AA120" s="168">
        <f>AA121</f>
        <v>0</v>
      </c>
      <c r="AR120" s="166" t="s">
        <v>71</v>
      </c>
      <c r="AT120" s="167" t="s">
        <v>65</v>
      </c>
      <c r="AU120" s="167" t="s">
        <v>71</v>
      </c>
      <c r="AY120" s="166" t="s">
        <v>107</v>
      </c>
      <c r="BK120" s="165">
        <f>BK121</f>
        <v>0</v>
      </c>
    </row>
    <row r="121" spans="2:65" s="153" customFormat="1" ht="38.25" customHeight="1" x14ac:dyDescent="0.3">
      <c r="B121" s="96"/>
      <c r="C121" s="179" t="s">
        <v>71</v>
      </c>
      <c r="D121" s="179" t="s">
        <v>112</v>
      </c>
      <c r="E121" s="178" t="s">
        <v>497</v>
      </c>
      <c r="F121" s="435" t="s">
        <v>496</v>
      </c>
      <c r="G121" s="435"/>
      <c r="H121" s="435"/>
      <c r="I121" s="435"/>
      <c r="J121" s="177" t="s">
        <v>113</v>
      </c>
      <c r="K121" s="176">
        <v>2</v>
      </c>
      <c r="L121" s="436"/>
      <c r="M121" s="436"/>
      <c r="N121" s="436"/>
      <c r="O121" s="437"/>
      <c r="P121" s="437"/>
      <c r="Q121" s="437"/>
      <c r="R121" s="160"/>
      <c r="T121" s="159" t="s">
        <v>5</v>
      </c>
      <c r="U121" s="163" t="s">
        <v>37</v>
      </c>
      <c r="V121" s="162">
        <v>0</v>
      </c>
      <c r="W121" s="162">
        <f>V121*K121</f>
        <v>0</v>
      </c>
      <c r="X121" s="162">
        <v>0</v>
      </c>
      <c r="Y121" s="162">
        <f>X121*K121</f>
        <v>0</v>
      </c>
      <c r="Z121" s="162">
        <v>0</v>
      </c>
      <c r="AA121" s="161">
        <f>Z121*K121</f>
        <v>0</v>
      </c>
      <c r="AR121" s="90" t="s">
        <v>158</v>
      </c>
      <c r="AT121" s="90" t="s">
        <v>112</v>
      </c>
      <c r="AU121" s="90" t="s">
        <v>75</v>
      </c>
      <c r="AY121" s="90" t="s">
        <v>107</v>
      </c>
      <c r="BE121" s="91">
        <f>IF(U121="základní",N121,0)</f>
        <v>0</v>
      </c>
      <c r="BF121" s="91">
        <f>IF(U121="snížená",N121,0)</f>
        <v>0</v>
      </c>
      <c r="BG121" s="91">
        <f>IF(U121="zákl. přenesená",N121,0)</f>
        <v>0</v>
      </c>
      <c r="BH121" s="91">
        <f>IF(U121="sníž. přenesená",N121,0)</f>
        <v>0</v>
      </c>
      <c r="BI121" s="91">
        <f>IF(U121="nulová",N121,0)</f>
        <v>0</v>
      </c>
      <c r="BJ121" s="90" t="s">
        <v>71</v>
      </c>
      <c r="BK121" s="91">
        <f>ROUND(L121*K121,2)</f>
        <v>0</v>
      </c>
      <c r="BL121" s="90" t="s">
        <v>174</v>
      </c>
      <c r="BM121" s="90" t="s">
        <v>495</v>
      </c>
    </row>
    <row r="122" spans="2:65" s="164" customFormat="1" ht="29.85" customHeight="1" x14ac:dyDescent="0.3">
      <c r="B122" s="174"/>
      <c r="C122" s="169"/>
      <c r="D122" s="173" t="s">
        <v>494</v>
      </c>
      <c r="E122" s="173"/>
      <c r="F122" s="173"/>
      <c r="G122" s="173"/>
      <c r="H122" s="173"/>
      <c r="I122" s="173"/>
      <c r="J122" s="173"/>
      <c r="K122" s="173"/>
      <c r="L122" s="173"/>
      <c r="M122" s="173"/>
      <c r="N122" s="442"/>
      <c r="O122" s="443"/>
      <c r="P122" s="443"/>
      <c r="Q122" s="443"/>
      <c r="R122" s="172"/>
      <c r="T122" s="171"/>
      <c r="U122" s="169"/>
      <c r="V122" s="169"/>
      <c r="W122" s="170">
        <f>SUM(W123:W125)</f>
        <v>0</v>
      </c>
      <c r="X122" s="169"/>
      <c r="Y122" s="170">
        <f>SUM(Y123:Y125)</f>
        <v>0</v>
      </c>
      <c r="Z122" s="169"/>
      <c r="AA122" s="168">
        <f>SUM(AA123:AA125)</f>
        <v>0</v>
      </c>
      <c r="AR122" s="166" t="s">
        <v>71</v>
      </c>
      <c r="AT122" s="167" t="s">
        <v>65</v>
      </c>
      <c r="AU122" s="167" t="s">
        <v>71</v>
      </c>
      <c r="AY122" s="166" t="s">
        <v>107</v>
      </c>
      <c r="BK122" s="165">
        <f>SUM(BK123:BK125)</f>
        <v>0</v>
      </c>
    </row>
    <row r="123" spans="2:65" s="153" customFormat="1" ht="63.75" customHeight="1" x14ac:dyDescent="0.3">
      <c r="B123" s="96"/>
      <c r="C123" s="179" t="s">
        <v>75</v>
      </c>
      <c r="D123" s="179" t="s">
        <v>112</v>
      </c>
      <c r="E123" s="178" t="s">
        <v>493</v>
      </c>
      <c r="F123" s="435" t="s">
        <v>489</v>
      </c>
      <c r="G123" s="435"/>
      <c r="H123" s="435"/>
      <c r="I123" s="435"/>
      <c r="J123" s="177" t="s">
        <v>113</v>
      </c>
      <c r="K123" s="176">
        <v>1</v>
      </c>
      <c r="L123" s="436"/>
      <c r="M123" s="436"/>
      <c r="N123" s="436"/>
      <c r="O123" s="437"/>
      <c r="P123" s="437"/>
      <c r="Q123" s="437"/>
      <c r="R123" s="160"/>
      <c r="T123" s="159" t="s">
        <v>5</v>
      </c>
      <c r="U123" s="163" t="s">
        <v>37</v>
      </c>
      <c r="V123" s="162">
        <v>0</v>
      </c>
      <c r="W123" s="162">
        <f>V123*K123</f>
        <v>0</v>
      </c>
      <c r="X123" s="162">
        <v>0</v>
      </c>
      <c r="Y123" s="162">
        <f>X123*K123</f>
        <v>0</v>
      </c>
      <c r="Z123" s="162">
        <v>0</v>
      </c>
      <c r="AA123" s="161">
        <f>Z123*K123</f>
        <v>0</v>
      </c>
      <c r="AR123" s="90" t="s">
        <v>158</v>
      </c>
      <c r="AT123" s="90" t="s">
        <v>112</v>
      </c>
      <c r="AU123" s="90" t="s">
        <v>75</v>
      </c>
      <c r="AY123" s="90" t="s">
        <v>107</v>
      </c>
      <c r="BE123" s="91">
        <f>IF(U123="základní",N123,0)</f>
        <v>0</v>
      </c>
      <c r="BF123" s="91">
        <f>IF(U123="snížená",N123,0)</f>
        <v>0</v>
      </c>
      <c r="BG123" s="91">
        <f>IF(U123="zákl. přenesená",N123,0)</f>
        <v>0</v>
      </c>
      <c r="BH123" s="91">
        <f>IF(U123="sníž. přenesená",N123,0)</f>
        <v>0</v>
      </c>
      <c r="BI123" s="91">
        <f>IF(U123="nulová",N123,0)</f>
        <v>0</v>
      </c>
      <c r="BJ123" s="90" t="s">
        <v>71</v>
      </c>
      <c r="BK123" s="91">
        <f>ROUND(L123*K123,2)</f>
        <v>0</v>
      </c>
      <c r="BL123" s="90" t="s">
        <v>174</v>
      </c>
      <c r="BM123" s="90" t="s">
        <v>492</v>
      </c>
    </row>
    <row r="124" spans="2:65" s="153" customFormat="1" ht="63.75" customHeight="1" x14ac:dyDescent="0.3">
      <c r="B124" s="96"/>
      <c r="C124" s="179" t="s">
        <v>491</v>
      </c>
      <c r="D124" s="179" t="s">
        <v>112</v>
      </c>
      <c r="E124" s="178" t="s">
        <v>490</v>
      </c>
      <c r="F124" s="435" t="s">
        <v>489</v>
      </c>
      <c r="G124" s="435"/>
      <c r="H124" s="435"/>
      <c r="I124" s="435"/>
      <c r="J124" s="177" t="s">
        <v>113</v>
      </c>
      <c r="K124" s="176">
        <v>1</v>
      </c>
      <c r="L124" s="436"/>
      <c r="M124" s="436"/>
      <c r="N124" s="436"/>
      <c r="O124" s="437"/>
      <c r="P124" s="437"/>
      <c r="Q124" s="437"/>
      <c r="R124" s="160"/>
      <c r="T124" s="159" t="s">
        <v>5</v>
      </c>
      <c r="U124" s="163" t="s">
        <v>37</v>
      </c>
      <c r="V124" s="162">
        <v>0</v>
      </c>
      <c r="W124" s="162">
        <f>V124*K124</f>
        <v>0</v>
      </c>
      <c r="X124" s="162">
        <v>0</v>
      </c>
      <c r="Y124" s="162">
        <f>X124*K124</f>
        <v>0</v>
      </c>
      <c r="Z124" s="162">
        <v>0</v>
      </c>
      <c r="AA124" s="161">
        <f>Z124*K124</f>
        <v>0</v>
      </c>
      <c r="AR124" s="90" t="s">
        <v>158</v>
      </c>
      <c r="AT124" s="90" t="s">
        <v>112</v>
      </c>
      <c r="AU124" s="90" t="s">
        <v>75</v>
      </c>
      <c r="AY124" s="90" t="s">
        <v>107</v>
      </c>
      <c r="BE124" s="91">
        <f>IF(U124="základní",N124,0)</f>
        <v>0</v>
      </c>
      <c r="BF124" s="91">
        <f>IF(U124="snížená",N124,0)</f>
        <v>0</v>
      </c>
      <c r="BG124" s="91">
        <f>IF(U124="zákl. přenesená",N124,0)</f>
        <v>0</v>
      </c>
      <c r="BH124" s="91">
        <f>IF(U124="sníž. přenesená",N124,0)</f>
        <v>0</v>
      </c>
      <c r="BI124" s="91">
        <f>IF(U124="nulová",N124,0)</f>
        <v>0</v>
      </c>
      <c r="BJ124" s="90" t="s">
        <v>71</v>
      </c>
      <c r="BK124" s="91">
        <f>ROUND(L124*K124,2)</f>
        <v>0</v>
      </c>
      <c r="BL124" s="90" t="s">
        <v>174</v>
      </c>
      <c r="BM124" s="90" t="s">
        <v>488</v>
      </c>
    </row>
    <row r="125" spans="2:65" s="153" customFormat="1" ht="16.5" customHeight="1" x14ac:dyDescent="0.3">
      <c r="B125" s="96"/>
      <c r="C125" s="179" t="s">
        <v>178</v>
      </c>
      <c r="D125" s="179" t="s">
        <v>112</v>
      </c>
      <c r="E125" s="178" t="s">
        <v>487</v>
      </c>
      <c r="F125" s="435" t="s">
        <v>486</v>
      </c>
      <c r="G125" s="435"/>
      <c r="H125" s="435"/>
      <c r="I125" s="435"/>
      <c r="J125" s="177" t="s">
        <v>113</v>
      </c>
      <c r="K125" s="176">
        <v>1</v>
      </c>
      <c r="L125" s="436"/>
      <c r="M125" s="436"/>
      <c r="N125" s="436"/>
      <c r="O125" s="437"/>
      <c r="P125" s="437"/>
      <c r="Q125" s="437"/>
      <c r="R125" s="160"/>
      <c r="T125" s="159" t="s">
        <v>5</v>
      </c>
      <c r="U125" s="163" t="s">
        <v>37</v>
      </c>
      <c r="V125" s="162">
        <v>0</v>
      </c>
      <c r="W125" s="162">
        <f>V125*K125</f>
        <v>0</v>
      </c>
      <c r="X125" s="162">
        <v>0</v>
      </c>
      <c r="Y125" s="162">
        <f>X125*K125</f>
        <v>0</v>
      </c>
      <c r="Z125" s="162">
        <v>0</v>
      </c>
      <c r="AA125" s="161">
        <f>Z125*K125</f>
        <v>0</v>
      </c>
      <c r="AR125" s="90" t="s">
        <v>158</v>
      </c>
      <c r="AT125" s="90" t="s">
        <v>112</v>
      </c>
      <c r="AU125" s="90" t="s">
        <v>75</v>
      </c>
      <c r="AY125" s="90" t="s">
        <v>107</v>
      </c>
      <c r="BE125" s="91">
        <f>IF(U125="základní",N125,0)</f>
        <v>0</v>
      </c>
      <c r="BF125" s="91">
        <f>IF(U125="snížená",N125,0)</f>
        <v>0</v>
      </c>
      <c r="BG125" s="91">
        <f>IF(U125="zákl. přenesená",N125,0)</f>
        <v>0</v>
      </c>
      <c r="BH125" s="91">
        <f>IF(U125="sníž. přenesená",N125,0)</f>
        <v>0</v>
      </c>
      <c r="BI125" s="91">
        <f>IF(U125="nulová",N125,0)</f>
        <v>0</v>
      </c>
      <c r="BJ125" s="90" t="s">
        <v>71</v>
      </c>
      <c r="BK125" s="91">
        <f>ROUND(L125*K125,2)</f>
        <v>0</v>
      </c>
      <c r="BL125" s="90" t="s">
        <v>174</v>
      </c>
      <c r="BM125" s="90" t="s">
        <v>485</v>
      </c>
    </row>
    <row r="126" spans="2:65" s="164" customFormat="1" ht="29.85" customHeight="1" x14ac:dyDescent="0.3">
      <c r="B126" s="174"/>
      <c r="C126" s="169"/>
      <c r="D126" s="173" t="s">
        <v>484</v>
      </c>
      <c r="E126" s="173"/>
      <c r="F126" s="173"/>
      <c r="G126" s="173"/>
      <c r="H126" s="173"/>
      <c r="I126" s="173"/>
      <c r="J126" s="173"/>
      <c r="K126" s="173"/>
      <c r="L126" s="173"/>
      <c r="M126" s="173"/>
      <c r="N126" s="442"/>
      <c r="O126" s="443"/>
      <c r="P126" s="443"/>
      <c r="Q126" s="443"/>
      <c r="R126" s="172"/>
      <c r="T126" s="171"/>
      <c r="U126" s="169"/>
      <c r="V126" s="169"/>
      <c r="W126" s="170">
        <f>SUM(W127:W128)</f>
        <v>0</v>
      </c>
      <c r="X126" s="169"/>
      <c r="Y126" s="170">
        <f>SUM(Y127:Y128)</f>
        <v>0</v>
      </c>
      <c r="Z126" s="169"/>
      <c r="AA126" s="168">
        <f>SUM(AA127:AA128)</f>
        <v>0</v>
      </c>
      <c r="AR126" s="166" t="s">
        <v>71</v>
      </c>
      <c r="AT126" s="167" t="s">
        <v>65</v>
      </c>
      <c r="AU126" s="167" t="s">
        <v>71</v>
      </c>
      <c r="AY126" s="166" t="s">
        <v>107</v>
      </c>
      <c r="BK126" s="165">
        <f>SUM(BK127:BK128)</f>
        <v>0</v>
      </c>
    </row>
    <row r="127" spans="2:65" s="153" customFormat="1" ht="25.5" customHeight="1" x14ac:dyDescent="0.3">
      <c r="B127" s="96"/>
      <c r="C127" s="179" t="s">
        <v>483</v>
      </c>
      <c r="D127" s="179" t="s">
        <v>112</v>
      </c>
      <c r="E127" s="178" t="s">
        <v>482</v>
      </c>
      <c r="F127" s="435" t="s">
        <v>481</v>
      </c>
      <c r="G127" s="435"/>
      <c r="H127" s="435"/>
      <c r="I127" s="435"/>
      <c r="J127" s="177" t="s">
        <v>113</v>
      </c>
      <c r="K127" s="176">
        <v>1</v>
      </c>
      <c r="L127" s="436"/>
      <c r="M127" s="436"/>
      <c r="N127" s="436"/>
      <c r="O127" s="437"/>
      <c r="P127" s="437"/>
      <c r="Q127" s="437"/>
      <c r="R127" s="160"/>
      <c r="T127" s="159" t="s">
        <v>5</v>
      </c>
      <c r="U127" s="163" t="s">
        <v>37</v>
      </c>
      <c r="V127" s="162">
        <v>0</v>
      </c>
      <c r="W127" s="162">
        <f>V127*K127</f>
        <v>0</v>
      </c>
      <c r="X127" s="162">
        <v>0</v>
      </c>
      <c r="Y127" s="162">
        <f>X127*K127</f>
        <v>0</v>
      </c>
      <c r="Z127" s="162">
        <v>0</v>
      </c>
      <c r="AA127" s="161">
        <f>Z127*K127</f>
        <v>0</v>
      </c>
      <c r="AR127" s="90" t="s">
        <v>158</v>
      </c>
      <c r="AT127" s="90" t="s">
        <v>112</v>
      </c>
      <c r="AU127" s="90" t="s">
        <v>75</v>
      </c>
      <c r="AY127" s="90" t="s">
        <v>107</v>
      </c>
      <c r="BE127" s="91">
        <f>IF(U127="základní",N127,0)</f>
        <v>0</v>
      </c>
      <c r="BF127" s="91">
        <f>IF(U127="snížená",N127,0)</f>
        <v>0</v>
      </c>
      <c r="BG127" s="91">
        <f>IF(U127="zákl. přenesená",N127,0)</f>
        <v>0</v>
      </c>
      <c r="BH127" s="91">
        <f>IF(U127="sníž. přenesená",N127,0)</f>
        <v>0</v>
      </c>
      <c r="BI127" s="91">
        <f>IF(U127="nulová",N127,0)</f>
        <v>0</v>
      </c>
      <c r="BJ127" s="90" t="s">
        <v>71</v>
      </c>
      <c r="BK127" s="91">
        <f>ROUND(L127*K127,2)</f>
        <v>0</v>
      </c>
      <c r="BL127" s="90" t="s">
        <v>174</v>
      </c>
      <c r="BM127" s="90" t="s">
        <v>480</v>
      </c>
    </row>
    <row r="128" spans="2:65" s="153" customFormat="1" ht="25.5" customHeight="1" x14ac:dyDescent="0.3">
      <c r="B128" s="96"/>
      <c r="C128" s="179" t="s">
        <v>479</v>
      </c>
      <c r="D128" s="179" t="s">
        <v>112</v>
      </c>
      <c r="E128" s="178" t="s">
        <v>478</v>
      </c>
      <c r="F128" s="435" t="s">
        <v>477</v>
      </c>
      <c r="G128" s="435"/>
      <c r="H128" s="435"/>
      <c r="I128" s="435"/>
      <c r="J128" s="177" t="s">
        <v>113</v>
      </c>
      <c r="K128" s="176">
        <v>1</v>
      </c>
      <c r="L128" s="436"/>
      <c r="M128" s="436"/>
      <c r="N128" s="436"/>
      <c r="O128" s="437"/>
      <c r="P128" s="437"/>
      <c r="Q128" s="437"/>
      <c r="R128" s="160"/>
      <c r="T128" s="159" t="s">
        <v>5</v>
      </c>
      <c r="U128" s="163" t="s">
        <v>37</v>
      </c>
      <c r="V128" s="162">
        <v>0</v>
      </c>
      <c r="W128" s="162">
        <f>V128*K128</f>
        <v>0</v>
      </c>
      <c r="X128" s="162">
        <v>0</v>
      </c>
      <c r="Y128" s="162">
        <f>X128*K128</f>
        <v>0</v>
      </c>
      <c r="Z128" s="162">
        <v>0</v>
      </c>
      <c r="AA128" s="161">
        <f>Z128*K128</f>
        <v>0</v>
      </c>
      <c r="AR128" s="90" t="s">
        <v>158</v>
      </c>
      <c r="AT128" s="90" t="s">
        <v>112</v>
      </c>
      <c r="AU128" s="90" t="s">
        <v>75</v>
      </c>
      <c r="AY128" s="90" t="s">
        <v>107</v>
      </c>
      <c r="BE128" s="91">
        <f>IF(U128="základní",N128,0)</f>
        <v>0</v>
      </c>
      <c r="BF128" s="91">
        <f>IF(U128="snížená",N128,0)</f>
        <v>0</v>
      </c>
      <c r="BG128" s="91">
        <f>IF(U128="zákl. přenesená",N128,0)</f>
        <v>0</v>
      </c>
      <c r="BH128" s="91">
        <f>IF(U128="sníž. přenesená",N128,0)</f>
        <v>0</v>
      </c>
      <c r="BI128" s="91">
        <f>IF(U128="nulová",N128,0)</f>
        <v>0</v>
      </c>
      <c r="BJ128" s="90" t="s">
        <v>71</v>
      </c>
      <c r="BK128" s="91">
        <f>ROUND(L128*K128,2)</f>
        <v>0</v>
      </c>
      <c r="BL128" s="90" t="s">
        <v>174</v>
      </c>
      <c r="BM128" s="90" t="s">
        <v>476</v>
      </c>
    </row>
    <row r="129" spans="2:65" s="164" customFormat="1" ht="29.85" customHeight="1" x14ac:dyDescent="0.3">
      <c r="B129" s="174"/>
      <c r="C129" s="169"/>
      <c r="D129" s="173" t="s">
        <v>475</v>
      </c>
      <c r="E129" s="173"/>
      <c r="F129" s="173"/>
      <c r="G129" s="173"/>
      <c r="H129" s="173"/>
      <c r="I129" s="173"/>
      <c r="J129" s="173"/>
      <c r="K129" s="173"/>
      <c r="L129" s="173"/>
      <c r="M129" s="173"/>
      <c r="N129" s="442"/>
      <c r="O129" s="443"/>
      <c r="P129" s="443"/>
      <c r="Q129" s="443"/>
      <c r="R129" s="172"/>
      <c r="T129" s="171"/>
      <c r="U129" s="169"/>
      <c r="V129" s="169"/>
      <c r="W129" s="170">
        <f>SUM(W130:W138)</f>
        <v>27.268000000000001</v>
      </c>
      <c r="X129" s="169"/>
      <c r="Y129" s="170">
        <f>SUM(Y130:Y138)</f>
        <v>6.4320000000000002E-2</v>
      </c>
      <c r="Z129" s="169"/>
      <c r="AA129" s="168">
        <f>SUM(AA130:AA138)</f>
        <v>0</v>
      </c>
      <c r="AR129" s="166" t="s">
        <v>71</v>
      </c>
      <c r="AT129" s="167" t="s">
        <v>65</v>
      </c>
      <c r="AU129" s="167" t="s">
        <v>71</v>
      </c>
      <c r="AY129" s="166" t="s">
        <v>107</v>
      </c>
      <c r="BK129" s="165">
        <f>SUM(BK130:BK138)</f>
        <v>0</v>
      </c>
    </row>
    <row r="130" spans="2:65" s="153" customFormat="1" ht="16.5" customHeight="1" x14ac:dyDescent="0.3">
      <c r="B130" s="96"/>
      <c r="C130" s="179" t="s">
        <v>150</v>
      </c>
      <c r="D130" s="179" t="s">
        <v>112</v>
      </c>
      <c r="E130" s="178" t="s">
        <v>474</v>
      </c>
      <c r="F130" s="435" t="s">
        <v>473</v>
      </c>
      <c r="G130" s="435"/>
      <c r="H130" s="435"/>
      <c r="I130" s="435"/>
      <c r="J130" s="177" t="s">
        <v>460</v>
      </c>
      <c r="K130" s="176">
        <v>50</v>
      </c>
      <c r="L130" s="436"/>
      <c r="M130" s="436"/>
      <c r="N130" s="436"/>
      <c r="O130" s="437"/>
      <c r="P130" s="437"/>
      <c r="Q130" s="437"/>
      <c r="R130" s="160"/>
      <c r="T130" s="159" t="s">
        <v>5</v>
      </c>
      <c r="U130" s="163" t="s">
        <v>37</v>
      </c>
      <c r="V130" s="162">
        <v>0</v>
      </c>
      <c r="W130" s="162">
        <f t="shared" ref="W130:W138" si="0">V130*K130</f>
        <v>0</v>
      </c>
      <c r="X130" s="162">
        <v>1E-3</v>
      </c>
      <c r="Y130" s="162">
        <f t="shared" ref="Y130:Y138" si="1">X130*K130</f>
        <v>0.05</v>
      </c>
      <c r="Z130" s="162">
        <v>0</v>
      </c>
      <c r="AA130" s="161">
        <f t="shared" ref="AA130:AA138" si="2">Z130*K130</f>
        <v>0</v>
      </c>
      <c r="AR130" s="90" t="s">
        <v>158</v>
      </c>
      <c r="AT130" s="90" t="s">
        <v>112</v>
      </c>
      <c r="AU130" s="90" t="s">
        <v>75</v>
      </c>
      <c r="AY130" s="90" t="s">
        <v>107</v>
      </c>
      <c r="BE130" s="91">
        <f t="shared" ref="BE130:BE138" si="3">IF(U130="základní",N130,0)</f>
        <v>0</v>
      </c>
      <c r="BF130" s="91">
        <f t="shared" ref="BF130:BF138" si="4">IF(U130="snížená",N130,0)</f>
        <v>0</v>
      </c>
      <c r="BG130" s="91">
        <f t="shared" ref="BG130:BG138" si="5">IF(U130="zákl. přenesená",N130,0)</f>
        <v>0</v>
      </c>
      <c r="BH130" s="91">
        <f t="shared" ref="BH130:BH138" si="6">IF(U130="sníž. přenesená",N130,0)</f>
        <v>0</v>
      </c>
      <c r="BI130" s="91">
        <f t="shared" ref="BI130:BI138" si="7">IF(U130="nulová",N130,0)</f>
        <v>0</v>
      </c>
      <c r="BJ130" s="90" t="s">
        <v>71</v>
      </c>
      <c r="BK130" s="91">
        <f t="shared" ref="BK130:BK138" si="8">ROUND(L130*K130,2)</f>
        <v>0</v>
      </c>
      <c r="BL130" s="90" t="s">
        <v>174</v>
      </c>
      <c r="BM130" s="90" t="s">
        <v>472</v>
      </c>
    </row>
    <row r="131" spans="2:65" s="153" customFormat="1" ht="25.5" customHeight="1" x14ac:dyDescent="0.3">
      <c r="B131" s="96"/>
      <c r="C131" s="179" t="s">
        <v>146</v>
      </c>
      <c r="D131" s="179" t="s">
        <v>112</v>
      </c>
      <c r="E131" s="178" t="s">
        <v>471</v>
      </c>
      <c r="F131" s="435" t="s">
        <v>470</v>
      </c>
      <c r="G131" s="435"/>
      <c r="H131" s="435"/>
      <c r="I131" s="435"/>
      <c r="J131" s="177" t="s">
        <v>127</v>
      </c>
      <c r="K131" s="176">
        <v>40</v>
      </c>
      <c r="L131" s="436"/>
      <c r="M131" s="436"/>
      <c r="N131" s="436"/>
      <c r="O131" s="437"/>
      <c r="P131" s="437"/>
      <c r="Q131" s="437"/>
      <c r="R131" s="160"/>
      <c r="T131" s="159" t="s">
        <v>5</v>
      </c>
      <c r="U131" s="163" t="s">
        <v>37</v>
      </c>
      <c r="V131" s="162">
        <v>0</v>
      </c>
      <c r="W131" s="162">
        <f t="shared" si="0"/>
        <v>0</v>
      </c>
      <c r="X131" s="162">
        <v>6.0000000000000002E-5</v>
      </c>
      <c r="Y131" s="162">
        <f t="shared" si="1"/>
        <v>2.4000000000000002E-3</v>
      </c>
      <c r="Z131" s="162">
        <v>0</v>
      </c>
      <c r="AA131" s="161">
        <f t="shared" si="2"/>
        <v>0</v>
      </c>
      <c r="AR131" s="90" t="s">
        <v>158</v>
      </c>
      <c r="AT131" s="90" t="s">
        <v>112</v>
      </c>
      <c r="AU131" s="90" t="s">
        <v>75</v>
      </c>
      <c r="AY131" s="90" t="s">
        <v>107</v>
      </c>
      <c r="BE131" s="91">
        <f t="shared" si="3"/>
        <v>0</v>
      </c>
      <c r="BF131" s="91">
        <f t="shared" si="4"/>
        <v>0</v>
      </c>
      <c r="BG131" s="91">
        <f t="shared" si="5"/>
        <v>0</v>
      </c>
      <c r="BH131" s="91">
        <f t="shared" si="6"/>
        <v>0</v>
      </c>
      <c r="BI131" s="91">
        <f t="shared" si="7"/>
        <v>0</v>
      </c>
      <c r="BJ131" s="90" t="s">
        <v>71</v>
      </c>
      <c r="BK131" s="91">
        <f t="shared" si="8"/>
        <v>0</v>
      </c>
      <c r="BL131" s="90" t="s">
        <v>174</v>
      </c>
      <c r="BM131" s="90" t="s">
        <v>469</v>
      </c>
    </row>
    <row r="132" spans="2:65" s="153" customFormat="1" ht="16.5" customHeight="1" x14ac:dyDescent="0.3">
      <c r="B132" s="96"/>
      <c r="C132" s="179" t="s">
        <v>142</v>
      </c>
      <c r="D132" s="179" t="s">
        <v>112</v>
      </c>
      <c r="E132" s="178" t="s">
        <v>468</v>
      </c>
      <c r="F132" s="435" t="s">
        <v>467</v>
      </c>
      <c r="G132" s="435"/>
      <c r="H132" s="435"/>
      <c r="I132" s="435"/>
      <c r="J132" s="177" t="s">
        <v>127</v>
      </c>
      <c r="K132" s="176">
        <v>8</v>
      </c>
      <c r="L132" s="436"/>
      <c r="M132" s="436"/>
      <c r="N132" s="436"/>
      <c r="O132" s="437"/>
      <c r="P132" s="437"/>
      <c r="Q132" s="437"/>
      <c r="R132" s="160"/>
      <c r="T132" s="159" t="s">
        <v>5</v>
      </c>
      <c r="U132" s="163" t="s">
        <v>37</v>
      </c>
      <c r="V132" s="162">
        <v>0</v>
      </c>
      <c r="W132" s="162">
        <f t="shared" si="0"/>
        <v>0</v>
      </c>
      <c r="X132" s="162">
        <v>1.4999999999999999E-4</v>
      </c>
      <c r="Y132" s="162">
        <f t="shared" si="1"/>
        <v>1.1999999999999999E-3</v>
      </c>
      <c r="Z132" s="162">
        <v>0</v>
      </c>
      <c r="AA132" s="161">
        <f t="shared" si="2"/>
        <v>0</v>
      </c>
      <c r="AR132" s="90" t="s">
        <v>158</v>
      </c>
      <c r="AT132" s="90" t="s">
        <v>112</v>
      </c>
      <c r="AU132" s="90" t="s">
        <v>75</v>
      </c>
      <c r="AY132" s="90" t="s">
        <v>107</v>
      </c>
      <c r="BE132" s="91">
        <f t="shared" si="3"/>
        <v>0</v>
      </c>
      <c r="BF132" s="91">
        <f t="shared" si="4"/>
        <v>0</v>
      </c>
      <c r="BG132" s="91">
        <f t="shared" si="5"/>
        <v>0</v>
      </c>
      <c r="BH132" s="91">
        <f t="shared" si="6"/>
        <v>0</v>
      </c>
      <c r="BI132" s="91">
        <f t="shared" si="7"/>
        <v>0</v>
      </c>
      <c r="BJ132" s="90" t="s">
        <v>71</v>
      </c>
      <c r="BK132" s="91">
        <f t="shared" si="8"/>
        <v>0</v>
      </c>
      <c r="BL132" s="90" t="s">
        <v>174</v>
      </c>
      <c r="BM132" s="90" t="s">
        <v>466</v>
      </c>
    </row>
    <row r="133" spans="2:65" s="153" customFormat="1" ht="16.5" customHeight="1" x14ac:dyDescent="0.3">
      <c r="B133" s="96"/>
      <c r="C133" s="179" t="s">
        <v>138</v>
      </c>
      <c r="D133" s="179" t="s">
        <v>112</v>
      </c>
      <c r="E133" s="178" t="s">
        <v>465</v>
      </c>
      <c r="F133" s="435" t="s">
        <v>464</v>
      </c>
      <c r="G133" s="435"/>
      <c r="H133" s="435"/>
      <c r="I133" s="435"/>
      <c r="J133" s="177" t="s">
        <v>127</v>
      </c>
      <c r="K133" s="176">
        <v>6</v>
      </c>
      <c r="L133" s="436"/>
      <c r="M133" s="436"/>
      <c r="N133" s="436"/>
      <c r="O133" s="437"/>
      <c r="P133" s="437"/>
      <c r="Q133" s="437"/>
      <c r="R133" s="160"/>
      <c r="T133" s="159" t="s">
        <v>5</v>
      </c>
      <c r="U133" s="163" t="s">
        <v>37</v>
      </c>
      <c r="V133" s="162">
        <v>0</v>
      </c>
      <c r="W133" s="162">
        <f t="shared" si="0"/>
        <v>0</v>
      </c>
      <c r="X133" s="162">
        <v>1.2E-4</v>
      </c>
      <c r="Y133" s="162">
        <f t="shared" si="1"/>
        <v>7.2000000000000005E-4</v>
      </c>
      <c r="Z133" s="162">
        <v>0</v>
      </c>
      <c r="AA133" s="161">
        <f t="shared" si="2"/>
        <v>0</v>
      </c>
      <c r="AR133" s="90" t="s">
        <v>158</v>
      </c>
      <c r="AT133" s="90" t="s">
        <v>112</v>
      </c>
      <c r="AU133" s="90" t="s">
        <v>75</v>
      </c>
      <c r="AY133" s="90" t="s">
        <v>107</v>
      </c>
      <c r="BE133" s="91">
        <f t="shared" si="3"/>
        <v>0</v>
      </c>
      <c r="BF133" s="91">
        <f t="shared" si="4"/>
        <v>0</v>
      </c>
      <c r="BG133" s="91">
        <f t="shared" si="5"/>
        <v>0</v>
      </c>
      <c r="BH133" s="91">
        <f t="shared" si="6"/>
        <v>0</v>
      </c>
      <c r="BI133" s="91">
        <f t="shared" si="7"/>
        <v>0</v>
      </c>
      <c r="BJ133" s="90" t="s">
        <v>71</v>
      </c>
      <c r="BK133" s="91">
        <f t="shared" si="8"/>
        <v>0</v>
      </c>
      <c r="BL133" s="90" t="s">
        <v>174</v>
      </c>
      <c r="BM133" s="90" t="s">
        <v>463</v>
      </c>
    </row>
    <row r="134" spans="2:65" s="153" customFormat="1" ht="16.5" customHeight="1" x14ac:dyDescent="0.3">
      <c r="B134" s="96"/>
      <c r="C134" s="179" t="s">
        <v>133</v>
      </c>
      <c r="D134" s="179" t="s">
        <v>112</v>
      </c>
      <c r="E134" s="178" t="s">
        <v>462</v>
      </c>
      <c r="F134" s="435" t="s">
        <v>461</v>
      </c>
      <c r="G134" s="435"/>
      <c r="H134" s="435"/>
      <c r="I134" s="435"/>
      <c r="J134" s="177" t="s">
        <v>460</v>
      </c>
      <c r="K134" s="176">
        <v>8</v>
      </c>
      <c r="L134" s="436"/>
      <c r="M134" s="436"/>
      <c r="N134" s="436"/>
      <c r="O134" s="437"/>
      <c r="P134" s="437"/>
      <c r="Q134" s="437"/>
      <c r="R134" s="160"/>
      <c r="T134" s="159" t="s">
        <v>5</v>
      </c>
      <c r="U134" s="163" t="s">
        <v>37</v>
      </c>
      <c r="V134" s="162">
        <v>0</v>
      </c>
      <c r="W134" s="162">
        <f t="shared" si="0"/>
        <v>0</v>
      </c>
      <c r="X134" s="162">
        <v>1E-3</v>
      </c>
      <c r="Y134" s="162">
        <f t="shared" si="1"/>
        <v>8.0000000000000002E-3</v>
      </c>
      <c r="Z134" s="162">
        <v>0</v>
      </c>
      <c r="AA134" s="161">
        <f t="shared" si="2"/>
        <v>0</v>
      </c>
      <c r="AR134" s="90" t="s">
        <v>158</v>
      </c>
      <c r="AT134" s="90" t="s">
        <v>112</v>
      </c>
      <c r="AU134" s="90" t="s">
        <v>75</v>
      </c>
      <c r="AY134" s="90" t="s">
        <v>107</v>
      </c>
      <c r="BE134" s="91">
        <f t="shared" si="3"/>
        <v>0</v>
      </c>
      <c r="BF134" s="91">
        <f t="shared" si="4"/>
        <v>0</v>
      </c>
      <c r="BG134" s="91">
        <f t="shared" si="5"/>
        <v>0</v>
      </c>
      <c r="BH134" s="91">
        <f t="shared" si="6"/>
        <v>0</v>
      </c>
      <c r="BI134" s="91">
        <f t="shared" si="7"/>
        <v>0</v>
      </c>
      <c r="BJ134" s="90" t="s">
        <v>71</v>
      </c>
      <c r="BK134" s="91">
        <f t="shared" si="8"/>
        <v>0</v>
      </c>
      <c r="BL134" s="90" t="s">
        <v>174</v>
      </c>
      <c r="BM134" s="90" t="s">
        <v>459</v>
      </c>
    </row>
    <row r="135" spans="2:65" s="153" customFormat="1" ht="16.5" customHeight="1" x14ac:dyDescent="0.3">
      <c r="B135" s="96"/>
      <c r="C135" s="179" t="s">
        <v>11</v>
      </c>
      <c r="D135" s="179" t="s">
        <v>112</v>
      </c>
      <c r="E135" s="178" t="s">
        <v>458</v>
      </c>
      <c r="F135" s="435" t="s">
        <v>457</v>
      </c>
      <c r="G135" s="435"/>
      <c r="H135" s="435"/>
      <c r="I135" s="435"/>
      <c r="J135" s="177" t="s">
        <v>127</v>
      </c>
      <c r="K135" s="176">
        <v>10</v>
      </c>
      <c r="L135" s="436"/>
      <c r="M135" s="436"/>
      <c r="N135" s="436"/>
      <c r="O135" s="437"/>
      <c r="P135" s="437"/>
      <c r="Q135" s="437"/>
      <c r="R135" s="160"/>
      <c r="T135" s="159" t="s">
        <v>5</v>
      </c>
      <c r="U135" s="163" t="s">
        <v>37</v>
      </c>
      <c r="V135" s="162">
        <v>0</v>
      </c>
      <c r="W135" s="162">
        <f t="shared" si="0"/>
        <v>0</v>
      </c>
      <c r="X135" s="162">
        <v>1.6000000000000001E-4</v>
      </c>
      <c r="Y135" s="162">
        <f t="shared" si="1"/>
        <v>1.6000000000000001E-3</v>
      </c>
      <c r="Z135" s="162">
        <v>0</v>
      </c>
      <c r="AA135" s="161">
        <f t="shared" si="2"/>
        <v>0</v>
      </c>
      <c r="AR135" s="90" t="s">
        <v>401</v>
      </c>
      <c r="AT135" s="90" t="s">
        <v>112</v>
      </c>
      <c r="AU135" s="90" t="s">
        <v>75</v>
      </c>
      <c r="AY135" s="90" t="s">
        <v>107</v>
      </c>
      <c r="BE135" s="91">
        <f t="shared" si="3"/>
        <v>0</v>
      </c>
      <c r="BF135" s="91">
        <f t="shared" si="4"/>
        <v>0</v>
      </c>
      <c r="BG135" s="91">
        <f t="shared" si="5"/>
        <v>0</v>
      </c>
      <c r="BH135" s="91">
        <f t="shared" si="6"/>
        <v>0</v>
      </c>
      <c r="BI135" s="91">
        <f t="shared" si="7"/>
        <v>0</v>
      </c>
      <c r="BJ135" s="90" t="s">
        <v>71</v>
      </c>
      <c r="BK135" s="91">
        <f t="shared" si="8"/>
        <v>0</v>
      </c>
      <c r="BL135" s="90" t="s">
        <v>401</v>
      </c>
      <c r="BM135" s="90" t="s">
        <v>456</v>
      </c>
    </row>
    <row r="136" spans="2:65" s="153" customFormat="1" ht="25.5" customHeight="1" x14ac:dyDescent="0.3">
      <c r="B136" s="96"/>
      <c r="C136" s="179" t="s">
        <v>115</v>
      </c>
      <c r="D136" s="179" t="s">
        <v>112</v>
      </c>
      <c r="E136" s="178" t="s">
        <v>455</v>
      </c>
      <c r="F136" s="435" t="s">
        <v>454</v>
      </c>
      <c r="G136" s="435"/>
      <c r="H136" s="435"/>
      <c r="I136" s="435"/>
      <c r="J136" s="177" t="s">
        <v>127</v>
      </c>
      <c r="K136" s="176">
        <v>2</v>
      </c>
      <c r="L136" s="436"/>
      <c r="M136" s="436"/>
      <c r="N136" s="436"/>
      <c r="O136" s="437"/>
      <c r="P136" s="437"/>
      <c r="Q136" s="437"/>
      <c r="R136" s="160"/>
      <c r="T136" s="159" t="s">
        <v>5</v>
      </c>
      <c r="U136" s="163" t="s">
        <v>37</v>
      </c>
      <c r="V136" s="162">
        <v>0</v>
      </c>
      <c r="W136" s="162">
        <f t="shared" si="0"/>
        <v>0</v>
      </c>
      <c r="X136" s="162">
        <v>2.0000000000000001E-4</v>
      </c>
      <c r="Y136" s="162">
        <f t="shared" si="1"/>
        <v>4.0000000000000002E-4</v>
      </c>
      <c r="Z136" s="162">
        <v>0</v>
      </c>
      <c r="AA136" s="161">
        <f t="shared" si="2"/>
        <v>0</v>
      </c>
      <c r="AR136" s="90" t="s">
        <v>401</v>
      </c>
      <c r="AT136" s="90" t="s">
        <v>112</v>
      </c>
      <c r="AU136" s="90" t="s">
        <v>75</v>
      </c>
      <c r="AY136" s="90" t="s">
        <v>107</v>
      </c>
      <c r="BE136" s="91">
        <f t="shared" si="3"/>
        <v>0</v>
      </c>
      <c r="BF136" s="91">
        <f t="shared" si="4"/>
        <v>0</v>
      </c>
      <c r="BG136" s="91">
        <f t="shared" si="5"/>
        <v>0</v>
      </c>
      <c r="BH136" s="91">
        <f t="shared" si="6"/>
        <v>0</v>
      </c>
      <c r="BI136" s="91">
        <f t="shared" si="7"/>
        <v>0</v>
      </c>
      <c r="BJ136" s="90" t="s">
        <v>71</v>
      </c>
      <c r="BK136" s="91">
        <f t="shared" si="8"/>
        <v>0</v>
      </c>
      <c r="BL136" s="90" t="s">
        <v>401</v>
      </c>
      <c r="BM136" s="90" t="s">
        <v>453</v>
      </c>
    </row>
    <row r="137" spans="2:65" s="153" customFormat="1" ht="38.25" customHeight="1" x14ac:dyDescent="0.3">
      <c r="B137" s="96"/>
      <c r="C137" s="95" t="s">
        <v>452</v>
      </c>
      <c r="D137" s="95" t="s">
        <v>126</v>
      </c>
      <c r="E137" s="94" t="s">
        <v>451</v>
      </c>
      <c r="F137" s="446" t="s">
        <v>450</v>
      </c>
      <c r="G137" s="446"/>
      <c r="H137" s="446"/>
      <c r="I137" s="446"/>
      <c r="J137" s="93" t="s">
        <v>135</v>
      </c>
      <c r="K137" s="92">
        <v>50</v>
      </c>
      <c r="L137" s="437"/>
      <c r="M137" s="437"/>
      <c r="N137" s="437"/>
      <c r="O137" s="437"/>
      <c r="P137" s="437"/>
      <c r="Q137" s="437"/>
      <c r="R137" s="160"/>
      <c r="T137" s="159" t="s">
        <v>5</v>
      </c>
      <c r="U137" s="163" t="s">
        <v>37</v>
      </c>
      <c r="V137" s="162">
        <v>0.30599999999999999</v>
      </c>
      <c r="W137" s="162">
        <f t="shared" si="0"/>
        <v>15.299999999999999</v>
      </c>
      <c r="X137" s="162">
        <v>0</v>
      </c>
      <c r="Y137" s="162">
        <f t="shared" si="1"/>
        <v>0</v>
      </c>
      <c r="Z137" s="162">
        <v>0</v>
      </c>
      <c r="AA137" s="161">
        <f t="shared" si="2"/>
        <v>0</v>
      </c>
      <c r="AR137" s="90" t="s">
        <v>174</v>
      </c>
      <c r="AT137" s="90" t="s">
        <v>126</v>
      </c>
      <c r="AU137" s="90" t="s">
        <v>75</v>
      </c>
      <c r="AY137" s="90" t="s">
        <v>107</v>
      </c>
      <c r="BE137" s="91">
        <f t="shared" si="3"/>
        <v>0</v>
      </c>
      <c r="BF137" s="91">
        <f t="shared" si="4"/>
        <v>0</v>
      </c>
      <c r="BG137" s="91">
        <f t="shared" si="5"/>
        <v>0</v>
      </c>
      <c r="BH137" s="91">
        <f t="shared" si="6"/>
        <v>0</v>
      </c>
      <c r="BI137" s="91">
        <f t="shared" si="7"/>
        <v>0</v>
      </c>
      <c r="BJ137" s="90" t="s">
        <v>71</v>
      </c>
      <c r="BK137" s="91">
        <f t="shared" si="8"/>
        <v>0</v>
      </c>
      <c r="BL137" s="90" t="s">
        <v>174</v>
      </c>
      <c r="BM137" s="90" t="s">
        <v>449</v>
      </c>
    </row>
    <row r="138" spans="2:65" s="153" customFormat="1" ht="38.25" customHeight="1" x14ac:dyDescent="0.3">
      <c r="B138" s="96"/>
      <c r="C138" s="95" t="s">
        <v>448</v>
      </c>
      <c r="D138" s="95" t="s">
        <v>126</v>
      </c>
      <c r="E138" s="94" t="s">
        <v>447</v>
      </c>
      <c r="F138" s="446" t="s">
        <v>446</v>
      </c>
      <c r="G138" s="446"/>
      <c r="H138" s="446"/>
      <c r="I138" s="446"/>
      <c r="J138" s="93" t="s">
        <v>127</v>
      </c>
      <c r="K138" s="92">
        <v>34</v>
      </c>
      <c r="L138" s="437"/>
      <c r="M138" s="437"/>
      <c r="N138" s="437"/>
      <c r="O138" s="437"/>
      <c r="P138" s="437"/>
      <c r="Q138" s="437"/>
      <c r="R138" s="160"/>
      <c r="T138" s="159" t="s">
        <v>5</v>
      </c>
      <c r="U138" s="163" t="s">
        <v>37</v>
      </c>
      <c r="V138" s="162">
        <v>0.35199999999999998</v>
      </c>
      <c r="W138" s="162">
        <f t="shared" si="0"/>
        <v>11.968</v>
      </c>
      <c r="X138" s="162">
        <v>0</v>
      </c>
      <c r="Y138" s="162">
        <f t="shared" si="1"/>
        <v>0</v>
      </c>
      <c r="Z138" s="162">
        <v>0</v>
      </c>
      <c r="AA138" s="161">
        <f t="shared" si="2"/>
        <v>0</v>
      </c>
      <c r="AR138" s="90" t="s">
        <v>174</v>
      </c>
      <c r="AT138" s="90" t="s">
        <v>126</v>
      </c>
      <c r="AU138" s="90" t="s">
        <v>75</v>
      </c>
      <c r="AY138" s="90" t="s">
        <v>107</v>
      </c>
      <c r="BE138" s="91">
        <f t="shared" si="3"/>
        <v>0</v>
      </c>
      <c r="BF138" s="91">
        <f t="shared" si="4"/>
        <v>0</v>
      </c>
      <c r="BG138" s="91">
        <f t="shared" si="5"/>
        <v>0</v>
      </c>
      <c r="BH138" s="91">
        <f t="shared" si="6"/>
        <v>0</v>
      </c>
      <c r="BI138" s="91">
        <f t="shared" si="7"/>
        <v>0</v>
      </c>
      <c r="BJ138" s="90" t="s">
        <v>71</v>
      </c>
      <c r="BK138" s="91">
        <f t="shared" si="8"/>
        <v>0</v>
      </c>
      <c r="BL138" s="90" t="s">
        <v>174</v>
      </c>
      <c r="BM138" s="90" t="s">
        <v>445</v>
      </c>
    </row>
    <row r="139" spans="2:65" s="164" customFormat="1" ht="29.85" customHeight="1" x14ac:dyDescent="0.3">
      <c r="B139" s="174"/>
      <c r="C139" s="169"/>
      <c r="D139" s="173" t="s">
        <v>444</v>
      </c>
      <c r="E139" s="173"/>
      <c r="F139" s="173"/>
      <c r="G139" s="173"/>
      <c r="H139" s="173"/>
      <c r="I139" s="173"/>
      <c r="J139" s="173"/>
      <c r="K139" s="173"/>
      <c r="L139" s="173"/>
      <c r="M139" s="173"/>
      <c r="N139" s="442"/>
      <c r="O139" s="443"/>
      <c r="P139" s="443"/>
      <c r="Q139" s="443"/>
      <c r="R139" s="172"/>
      <c r="T139" s="171"/>
      <c r="U139" s="169"/>
      <c r="V139" s="169"/>
      <c r="W139" s="170">
        <f>SUM(W140:W157)</f>
        <v>0</v>
      </c>
      <c r="X139" s="169"/>
      <c r="Y139" s="170">
        <f>SUM(Y140:Y157)</f>
        <v>1.82995</v>
      </c>
      <c r="Z139" s="169"/>
      <c r="AA139" s="168">
        <f>SUM(AA140:AA157)</f>
        <v>0</v>
      </c>
      <c r="AR139" s="166" t="s">
        <v>71</v>
      </c>
      <c r="AT139" s="167" t="s">
        <v>65</v>
      </c>
      <c r="AU139" s="167" t="s">
        <v>71</v>
      </c>
      <c r="AY139" s="166" t="s">
        <v>107</v>
      </c>
      <c r="BK139" s="165">
        <f>SUM(BK140:BK157)</f>
        <v>0</v>
      </c>
    </row>
    <row r="140" spans="2:65" s="153" customFormat="1" ht="25.5" customHeight="1" x14ac:dyDescent="0.3">
      <c r="B140" s="96"/>
      <c r="C140" s="179" t="s">
        <v>443</v>
      </c>
      <c r="D140" s="179" t="s">
        <v>112</v>
      </c>
      <c r="E140" s="178" t="s">
        <v>442</v>
      </c>
      <c r="F140" s="435" t="s">
        <v>441</v>
      </c>
      <c r="G140" s="435"/>
      <c r="H140" s="435"/>
      <c r="I140" s="435"/>
      <c r="J140" s="177" t="s">
        <v>135</v>
      </c>
      <c r="K140" s="176">
        <v>300</v>
      </c>
      <c r="L140" s="436"/>
      <c r="M140" s="436"/>
      <c r="N140" s="436"/>
      <c r="O140" s="437"/>
      <c r="P140" s="437"/>
      <c r="Q140" s="437"/>
      <c r="R140" s="160"/>
      <c r="T140" s="159" t="s">
        <v>5</v>
      </c>
      <c r="U140" s="163" t="s">
        <v>37</v>
      </c>
      <c r="V140" s="162">
        <v>0</v>
      </c>
      <c r="W140" s="162">
        <f t="shared" ref="W140:W157" si="9">V140*K140</f>
        <v>0</v>
      </c>
      <c r="X140" s="162">
        <v>3.7000000000000002E-3</v>
      </c>
      <c r="Y140" s="162">
        <f t="shared" ref="Y140:Y157" si="10">X140*K140</f>
        <v>1.1100000000000001</v>
      </c>
      <c r="Z140" s="162">
        <v>0</v>
      </c>
      <c r="AA140" s="161">
        <f t="shared" ref="AA140:AA157" si="11">Z140*K140</f>
        <v>0</v>
      </c>
      <c r="AR140" s="90" t="s">
        <v>401</v>
      </c>
      <c r="AT140" s="90" t="s">
        <v>112</v>
      </c>
      <c r="AU140" s="90" t="s">
        <v>75</v>
      </c>
      <c r="AY140" s="90" t="s">
        <v>107</v>
      </c>
      <c r="BE140" s="91">
        <f t="shared" ref="BE140:BE157" si="12">IF(U140="základní",N140,0)</f>
        <v>0</v>
      </c>
      <c r="BF140" s="91">
        <f t="shared" ref="BF140:BF157" si="13">IF(U140="snížená",N140,0)</f>
        <v>0</v>
      </c>
      <c r="BG140" s="91">
        <f t="shared" ref="BG140:BG157" si="14">IF(U140="zákl. přenesená",N140,0)</f>
        <v>0</v>
      </c>
      <c r="BH140" s="91">
        <f t="shared" ref="BH140:BH157" si="15">IF(U140="sníž. přenesená",N140,0)</f>
        <v>0</v>
      </c>
      <c r="BI140" s="91">
        <f t="shared" ref="BI140:BI157" si="16">IF(U140="nulová",N140,0)</f>
        <v>0</v>
      </c>
      <c r="BJ140" s="90" t="s">
        <v>71</v>
      </c>
      <c r="BK140" s="91">
        <f t="shared" ref="BK140:BK157" si="17">ROUND(L140*K140,2)</f>
        <v>0</v>
      </c>
      <c r="BL140" s="90" t="s">
        <v>401</v>
      </c>
      <c r="BM140" s="90" t="s">
        <v>440</v>
      </c>
    </row>
    <row r="141" spans="2:65" s="153" customFormat="1" ht="25.5" customHeight="1" x14ac:dyDescent="0.3">
      <c r="B141" s="96"/>
      <c r="C141" s="179" t="s">
        <v>439</v>
      </c>
      <c r="D141" s="179" t="s">
        <v>112</v>
      </c>
      <c r="E141" s="178" t="s">
        <v>438</v>
      </c>
      <c r="F141" s="435" t="s">
        <v>437</v>
      </c>
      <c r="G141" s="435"/>
      <c r="H141" s="435"/>
      <c r="I141" s="435"/>
      <c r="J141" s="177" t="s">
        <v>135</v>
      </c>
      <c r="K141" s="176">
        <v>35</v>
      </c>
      <c r="L141" s="436"/>
      <c r="M141" s="436"/>
      <c r="N141" s="436"/>
      <c r="O141" s="437"/>
      <c r="P141" s="437"/>
      <c r="Q141" s="437"/>
      <c r="R141" s="160"/>
      <c r="T141" s="159" t="s">
        <v>5</v>
      </c>
      <c r="U141" s="163" t="s">
        <v>37</v>
      </c>
      <c r="V141" s="162">
        <v>0</v>
      </c>
      <c r="W141" s="162">
        <f t="shared" si="9"/>
        <v>0</v>
      </c>
      <c r="X141" s="162">
        <v>3.8800000000000002E-3</v>
      </c>
      <c r="Y141" s="162">
        <f t="shared" si="10"/>
        <v>0.1358</v>
      </c>
      <c r="Z141" s="162">
        <v>0</v>
      </c>
      <c r="AA141" s="161">
        <f t="shared" si="11"/>
        <v>0</v>
      </c>
      <c r="AR141" s="90" t="s">
        <v>401</v>
      </c>
      <c r="AT141" s="90" t="s">
        <v>112</v>
      </c>
      <c r="AU141" s="90" t="s">
        <v>75</v>
      </c>
      <c r="AY141" s="90" t="s">
        <v>107</v>
      </c>
      <c r="BE141" s="91">
        <f t="shared" si="12"/>
        <v>0</v>
      </c>
      <c r="BF141" s="91">
        <f t="shared" si="13"/>
        <v>0</v>
      </c>
      <c r="BG141" s="91">
        <f t="shared" si="14"/>
        <v>0</v>
      </c>
      <c r="BH141" s="91">
        <f t="shared" si="15"/>
        <v>0</v>
      </c>
      <c r="BI141" s="91">
        <f t="shared" si="16"/>
        <v>0</v>
      </c>
      <c r="BJ141" s="90" t="s">
        <v>71</v>
      </c>
      <c r="BK141" s="91">
        <f t="shared" si="17"/>
        <v>0</v>
      </c>
      <c r="BL141" s="90" t="s">
        <v>401</v>
      </c>
      <c r="BM141" s="90" t="s">
        <v>436</v>
      </c>
    </row>
    <row r="142" spans="2:65" s="153" customFormat="1" ht="25.5" customHeight="1" x14ac:dyDescent="0.3">
      <c r="B142" s="96"/>
      <c r="C142" s="179" t="s">
        <v>435</v>
      </c>
      <c r="D142" s="179" t="s">
        <v>112</v>
      </c>
      <c r="E142" s="178" t="s">
        <v>434</v>
      </c>
      <c r="F142" s="435" t="s">
        <v>433</v>
      </c>
      <c r="G142" s="435"/>
      <c r="H142" s="435"/>
      <c r="I142" s="435"/>
      <c r="J142" s="177" t="s">
        <v>135</v>
      </c>
      <c r="K142" s="176">
        <v>330</v>
      </c>
      <c r="L142" s="436"/>
      <c r="M142" s="436"/>
      <c r="N142" s="436"/>
      <c r="O142" s="437"/>
      <c r="P142" s="437"/>
      <c r="Q142" s="437"/>
      <c r="R142" s="160"/>
      <c r="T142" s="159" t="s">
        <v>5</v>
      </c>
      <c r="U142" s="163" t="s">
        <v>37</v>
      </c>
      <c r="V142" s="162">
        <v>0</v>
      </c>
      <c r="W142" s="162">
        <f t="shared" si="9"/>
        <v>0</v>
      </c>
      <c r="X142" s="162">
        <v>1.2E-4</v>
      </c>
      <c r="Y142" s="162">
        <f t="shared" si="10"/>
        <v>3.9600000000000003E-2</v>
      </c>
      <c r="Z142" s="162">
        <v>0</v>
      </c>
      <c r="AA142" s="161">
        <f t="shared" si="11"/>
        <v>0</v>
      </c>
      <c r="AR142" s="90" t="s">
        <v>401</v>
      </c>
      <c r="AT142" s="90" t="s">
        <v>112</v>
      </c>
      <c r="AU142" s="90" t="s">
        <v>75</v>
      </c>
      <c r="AY142" s="90" t="s">
        <v>107</v>
      </c>
      <c r="BE142" s="91">
        <f t="shared" si="12"/>
        <v>0</v>
      </c>
      <c r="BF142" s="91">
        <f t="shared" si="13"/>
        <v>0</v>
      </c>
      <c r="BG142" s="91">
        <f t="shared" si="14"/>
        <v>0</v>
      </c>
      <c r="BH142" s="91">
        <f t="shared" si="15"/>
        <v>0</v>
      </c>
      <c r="BI142" s="91">
        <f t="shared" si="16"/>
        <v>0</v>
      </c>
      <c r="BJ142" s="90" t="s">
        <v>71</v>
      </c>
      <c r="BK142" s="91">
        <f t="shared" si="17"/>
        <v>0</v>
      </c>
      <c r="BL142" s="90" t="s">
        <v>401</v>
      </c>
      <c r="BM142" s="90" t="s">
        <v>432</v>
      </c>
    </row>
    <row r="143" spans="2:65" s="153" customFormat="1" ht="25.5" customHeight="1" x14ac:dyDescent="0.3">
      <c r="B143" s="96"/>
      <c r="C143" s="179" t="s">
        <v>10</v>
      </c>
      <c r="D143" s="179" t="s">
        <v>112</v>
      </c>
      <c r="E143" s="178" t="s">
        <v>431</v>
      </c>
      <c r="F143" s="435" t="s">
        <v>430</v>
      </c>
      <c r="G143" s="435"/>
      <c r="H143" s="435"/>
      <c r="I143" s="435"/>
      <c r="J143" s="177" t="s">
        <v>135</v>
      </c>
      <c r="K143" s="176">
        <v>60</v>
      </c>
      <c r="L143" s="436"/>
      <c r="M143" s="436"/>
      <c r="N143" s="436"/>
      <c r="O143" s="437"/>
      <c r="P143" s="437"/>
      <c r="Q143" s="437"/>
      <c r="R143" s="160"/>
      <c r="T143" s="159" t="s">
        <v>5</v>
      </c>
      <c r="U143" s="163" t="s">
        <v>37</v>
      </c>
      <c r="V143" s="162">
        <v>0</v>
      </c>
      <c r="W143" s="162">
        <f t="shared" si="9"/>
        <v>0</v>
      </c>
      <c r="X143" s="162">
        <v>1.7000000000000001E-4</v>
      </c>
      <c r="Y143" s="162">
        <f t="shared" si="10"/>
        <v>1.0200000000000001E-2</v>
      </c>
      <c r="Z143" s="162">
        <v>0</v>
      </c>
      <c r="AA143" s="161">
        <f t="shared" si="11"/>
        <v>0</v>
      </c>
      <c r="AR143" s="90" t="s">
        <v>401</v>
      </c>
      <c r="AT143" s="90" t="s">
        <v>112</v>
      </c>
      <c r="AU143" s="90" t="s">
        <v>75</v>
      </c>
      <c r="AY143" s="90" t="s">
        <v>107</v>
      </c>
      <c r="BE143" s="91">
        <f t="shared" si="12"/>
        <v>0</v>
      </c>
      <c r="BF143" s="91">
        <f t="shared" si="13"/>
        <v>0</v>
      </c>
      <c r="BG143" s="91">
        <f t="shared" si="14"/>
        <v>0</v>
      </c>
      <c r="BH143" s="91">
        <f t="shared" si="15"/>
        <v>0</v>
      </c>
      <c r="BI143" s="91">
        <f t="shared" si="16"/>
        <v>0</v>
      </c>
      <c r="BJ143" s="90" t="s">
        <v>71</v>
      </c>
      <c r="BK143" s="91">
        <f t="shared" si="17"/>
        <v>0</v>
      </c>
      <c r="BL143" s="90" t="s">
        <v>401</v>
      </c>
      <c r="BM143" s="90" t="s">
        <v>429</v>
      </c>
    </row>
    <row r="144" spans="2:65" s="153" customFormat="1" ht="25.5" customHeight="1" x14ac:dyDescent="0.3">
      <c r="B144" s="96"/>
      <c r="C144" s="179" t="s">
        <v>428</v>
      </c>
      <c r="D144" s="179" t="s">
        <v>112</v>
      </c>
      <c r="E144" s="178" t="s">
        <v>427</v>
      </c>
      <c r="F144" s="435" t="s">
        <v>426</v>
      </c>
      <c r="G144" s="435"/>
      <c r="H144" s="435"/>
      <c r="I144" s="435"/>
      <c r="J144" s="177" t="s">
        <v>135</v>
      </c>
      <c r="K144" s="176">
        <v>35</v>
      </c>
      <c r="L144" s="436"/>
      <c r="M144" s="436"/>
      <c r="N144" s="436"/>
      <c r="O144" s="437"/>
      <c r="P144" s="437"/>
      <c r="Q144" s="437"/>
      <c r="R144" s="160"/>
      <c r="T144" s="159" t="s">
        <v>5</v>
      </c>
      <c r="U144" s="163" t="s">
        <v>37</v>
      </c>
      <c r="V144" s="162">
        <v>0</v>
      </c>
      <c r="W144" s="162">
        <f t="shared" si="9"/>
        <v>0</v>
      </c>
      <c r="X144" s="162">
        <v>2.1000000000000001E-4</v>
      </c>
      <c r="Y144" s="162">
        <f t="shared" si="10"/>
        <v>7.3500000000000006E-3</v>
      </c>
      <c r="Z144" s="162">
        <v>0</v>
      </c>
      <c r="AA144" s="161">
        <f t="shared" si="11"/>
        <v>0</v>
      </c>
      <c r="AR144" s="90" t="s">
        <v>401</v>
      </c>
      <c r="AT144" s="90" t="s">
        <v>112</v>
      </c>
      <c r="AU144" s="90" t="s">
        <v>75</v>
      </c>
      <c r="AY144" s="90" t="s">
        <v>107</v>
      </c>
      <c r="BE144" s="91">
        <f t="shared" si="12"/>
        <v>0</v>
      </c>
      <c r="BF144" s="91">
        <f t="shared" si="13"/>
        <v>0</v>
      </c>
      <c r="BG144" s="91">
        <f t="shared" si="14"/>
        <v>0</v>
      </c>
      <c r="BH144" s="91">
        <f t="shared" si="15"/>
        <v>0</v>
      </c>
      <c r="BI144" s="91">
        <f t="shared" si="16"/>
        <v>0</v>
      </c>
      <c r="BJ144" s="90" t="s">
        <v>71</v>
      </c>
      <c r="BK144" s="91">
        <f t="shared" si="17"/>
        <v>0</v>
      </c>
      <c r="BL144" s="90" t="s">
        <v>401</v>
      </c>
      <c r="BM144" s="90" t="s">
        <v>425</v>
      </c>
    </row>
    <row r="145" spans="2:65" s="153" customFormat="1" ht="16.5" customHeight="1" x14ac:dyDescent="0.3">
      <c r="B145" s="96"/>
      <c r="C145" s="179" t="s">
        <v>424</v>
      </c>
      <c r="D145" s="179" t="s">
        <v>112</v>
      </c>
      <c r="E145" s="178" t="s">
        <v>423</v>
      </c>
      <c r="F145" s="435" t="s">
        <v>422</v>
      </c>
      <c r="G145" s="435"/>
      <c r="H145" s="435"/>
      <c r="I145" s="435"/>
      <c r="J145" s="177" t="s">
        <v>135</v>
      </c>
      <c r="K145" s="176">
        <v>112</v>
      </c>
      <c r="L145" s="436"/>
      <c r="M145" s="436"/>
      <c r="N145" s="436"/>
      <c r="O145" s="437"/>
      <c r="P145" s="437"/>
      <c r="Q145" s="437"/>
      <c r="R145" s="160"/>
      <c r="T145" s="159" t="s">
        <v>5</v>
      </c>
      <c r="U145" s="163" t="s">
        <v>37</v>
      </c>
      <c r="V145" s="162">
        <v>0</v>
      </c>
      <c r="W145" s="162">
        <f t="shared" si="9"/>
        <v>0</v>
      </c>
      <c r="X145" s="162">
        <v>2.9E-4</v>
      </c>
      <c r="Y145" s="162">
        <f t="shared" si="10"/>
        <v>3.2480000000000002E-2</v>
      </c>
      <c r="Z145" s="162">
        <v>0</v>
      </c>
      <c r="AA145" s="161">
        <f t="shared" si="11"/>
        <v>0</v>
      </c>
      <c r="AR145" s="90" t="s">
        <v>401</v>
      </c>
      <c r="AT145" s="90" t="s">
        <v>112</v>
      </c>
      <c r="AU145" s="90" t="s">
        <v>75</v>
      </c>
      <c r="AY145" s="90" t="s">
        <v>107</v>
      </c>
      <c r="BE145" s="91">
        <f t="shared" si="12"/>
        <v>0</v>
      </c>
      <c r="BF145" s="91">
        <f t="shared" si="13"/>
        <v>0</v>
      </c>
      <c r="BG145" s="91">
        <f t="shared" si="14"/>
        <v>0</v>
      </c>
      <c r="BH145" s="91">
        <f t="shared" si="15"/>
        <v>0</v>
      </c>
      <c r="BI145" s="91">
        <f t="shared" si="16"/>
        <v>0</v>
      </c>
      <c r="BJ145" s="90" t="s">
        <v>71</v>
      </c>
      <c r="BK145" s="91">
        <f t="shared" si="17"/>
        <v>0</v>
      </c>
      <c r="BL145" s="90" t="s">
        <v>401</v>
      </c>
      <c r="BM145" s="90" t="s">
        <v>421</v>
      </c>
    </row>
    <row r="146" spans="2:65" s="153" customFormat="1" ht="16.5" customHeight="1" x14ac:dyDescent="0.3">
      <c r="B146" s="96"/>
      <c r="C146" s="179" t="s">
        <v>420</v>
      </c>
      <c r="D146" s="179" t="s">
        <v>112</v>
      </c>
      <c r="E146" s="178" t="s">
        <v>419</v>
      </c>
      <c r="F146" s="435" t="s">
        <v>418</v>
      </c>
      <c r="G146" s="435"/>
      <c r="H146" s="435"/>
      <c r="I146" s="435"/>
      <c r="J146" s="177" t="s">
        <v>135</v>
      </c>
      <c r="K146" s="176">
        <v>130</v>
      </c>
      <c r="L146" s="436"/>
      <c r="M146" s="436"/>
      <c r="N146" s="436"/>
      <c r="O146" s="437"/>
      <c r="P146" s="437"/>
      <c r="Q146" s="437"/>
      <c r="R146" s="160"/>
      <c r="T146" s="159" t="s">
        <v>5</v>
      </c>
      <c r="U146" s="163" t="s">
        <v>37</v>
      </c>
      <c r="V146" s="162">
        <v>0</v>
      </c>
      <c r="W146" s="162">
        <f t="shared" si="9"/>
        <v>0</v>
      </c>
      <c r="X146" s="162">
        <v>4.2000000000000002E-4</v>
      </c>
      <c r="Y146" s="162">
        <f t="shared" si="10"/>
        <v>5.4600000000000003E-2</v>
      </c>
      <c r="Z146" s="162">
        <v>0</v>
      </c>
      <c r="AA146" s="161">
        <f t="shared" si="11"/>
        <v>0</v>
      </c>
      <c r="AR146" s="90" t="s">
        <v>401</v>
      </c>
      <c r="AT146" s="90" t="s">
        <v>112</v>
      </c>
      <c r="AU146" s="90" t="s">
        <v>75</v>
      </c>
      <c r="AY146" s="90" t="s">
        <v>107</v>
      </c>
      <c r="BE146" s="91">
        <f t="shared" si="12"/>
        <v>0</v>
      </c>
      <c r="BF146" s="91">
        <f t="shared" si="13"/>
        <v>0</v>
      </c>
      <c r="BG146" s="91">
        <f t="shared" si="14"/>
        <v>0</v>
      </c>
      <c r="BH146" s="91">
        <f t="shared" si="15"/>
        <v>0</v>
      </c>
      <c r="BI146" s="91">
        <f t="shared" si="16"/>
        <v>0</v>
      </c>
      <c r="BJ146" s="90" t="s">
        <v>71</v>
      </c>
      <c r="BK146" s="91">
        <f t="shared" si="17"/>
        <v>0</v>
      </c>
      <c r="BL146" s="90" t="s">
        <v>401</v>
      </c>
      <c r="BM146" s="90" t="s">
        <v>417</v>
      </c>
    </row>
    <row r="147" spans="2:65" s="153" customFormat="1" ht="16.5" customHeight="1" x14ac:dyDescent="0.3">
      <c r="B147" s="96"/>
      <c r="C147" s="179" t="s">
        <v>416</v>
      </c>
      <c r="D147" s="179" t="s">
        <v>112</v>
      </c>
      <c r="E147" s="178" t="s">
        <v>415</v>
      </c>
      <c r="F147" s="435" t="s">
        <v>414</v>
      </c>
      <c r="G147" s="435"/>
      <c r="H147" s="435"/>
      <c r="I147" s="435"/>
      <c r="J147" s="177" t="s">
        <v>135</v>
      </c>
      <c r="K147" s="176">
        <v>292</v>
      </c>
      <c r="L147" s="436"/>
      <c r="M147" s="436"/>
      <c r="N147" s="436"/>
      <c r="O147" s="437"/>
      <c r="P147" s="437"/>
      <c r="Q147" s="437"/>
      <c r="R147" s="160"/>
      <c r="T147" s="159" t="s">
        <v>5</v>
      </c>
      <c r="U147" s="163" t="s">
        <v>37</v>
      </c>
      <c r="V147" s="162">
        <v>0</v>
      </c>
      <c r="W147" s="162">
        <f t="shared" si="9"/>
        <v>0</v>
      </c>
      <c r="X147" s="162">
        <v>8.9999999999999998E-4</v>
      </c>
      <c r="Y147" s="162">
        <f t="shared" si="10"/>
        <v>0.26279999999999998</v>
      </c>
      <c r="Z147" s="162">
        <v>0</v>
      </c>
      <c r="AA147" s="161">
        <f t="shared" si="11"/>
        <v>0</v>
      </c>
      <c r="AR147" s="90" t="s">
        <v>401</v>
      </c>
      <c r="AT147" s="90" t="s">
        <v>112</v>
      </c>
      <c r="AU147" s="90" t="s">
        <v>75</v>
      </c>
      <c r="AY147" s="90" t="s">
        <v>107</v>
      </c>
      <c r="BE147" s="91">
        <f t="shared" si="12"/>
        <v>0</v>
      </c>
      <c r="BF147" s="91">
        <f t="shared" si="13"/>
        <v>0</v>
      </c>
      <c r="BG147" s="91">
        <f t="shared" si="14"/>
        <v>0</v>
      </c>
      <c r="BH147" s="91">
        <f t="shared" si="15"/>
        <v>0</v>
      </c>
      <c r="BI147" s="91">
        <f t="shared" si="16"/>
        <v>0</v>
      </c>
      <c r="BJ147" s="90" t="s">
        <v>71</v>
      </c>
      <c r="BK147" s="91">
        <f t="shared" si="17"/>
        <v>0</v>
      </c>
      <c r="BL147" s="90" t="s">
        <v>401</v>
      </c>
      <c r="BM147" s="90" t="s">
        <v>413</v>
      </c>
    </row>
    <row r="148" spans="2:65" s="153" customFormat="1" ht="25.5" customHeight="1" x14ac:dyDescent="0.3">
      <c r="B148" s="96"/>
      <c r="C148" s="179" t="s">
        <v>412</v>
      </c>
      <c r="D148" s="179" t="s">
        <v>112</v>
      </c>
      <c r="E148" s="178" t="s">
        <v>411</v>
      </c>
      <c r="F148" s="435" t="s">
        <v>410</v>
      </c>
      <c r="G148" s="435"/>
      <c r="H148" s="435"/>
      <c r="I148" s="435"/>
      <c r="J148" s="177" t="s">
        <v>135</v>
      </c>
      <c r="K148" s="176">
        <v>60</v>
      </c>
      <c r="L148" s="436"/>
      <c r="M148" s="436"/>
      <c r="N148" s="436"/>
      <c r="O148" s="437"/>
      <c r="P148" s="437"/>
      <c r="Q148" s="437"/>
      <c r="R148" s="160"/>
      <c r="T148" s="159" t="s">
        <v>5</v>
      </c>
      <c r="U148" s="163" t="s">
        <v>37</v>
      </c>
      <c r="V148" s="162">
        <v>0</v>
      </c>
      <c r="W148" s="162">
        <f t="shared" si="9"/>
        <v>0</v>
      </c>
      <c r="X148" s="162">
        <v>1.8699999999999999E-3</v>
      </c>
      <c r="Y148" s="162">
        <f t="shared" si="10"/>
        <v>0.11219999999999999</v>
      </c>
      <c r="Z148" s="162">
        <v>0</v>
      </c>
      <c r="AA148" s="161">
        <f t="shared" si="11"/>
        <v>0</v>
      </c>
      <c r="AR148" s="90" t="s">
        <v>401</v>
      </c>
      <c r="AT148" s="90" t="s">
        <v>112</v>
      </c>
      <c r="AU148" s="90" t="s">
        <v>75</v>
      </c>
      <c r="AY148" s="90" t="s">
        <v>107</v>
      </c>
      <c r="BE148" s="91">
        <f t="shared" si="12"/>
        <v>0</v>
      </c>
      <c r="BF148" s="91">
        <f t="shared" si="13"/>
        <v>0</v>
      </c>
      <c r="BG148" s="91">
        <f t="shared" si="14"/>
        <v>0</v>
      </c>
      <c r="BH148" s="91">
        <f t="shared" si="15"/>
        <v>0</v>
      </c>
      <c r="BI148" s="91">
        <f t="shared" si="16"/>
        <v>0</v>
      </c>
      <c r="BJ148" s="90" t="s">
        <v>71</v>
      </c>
      <c r="BK148" s="91">
        <f t="shared" si="17"/>
        <v>0</v>
      </c>
      <c r="BL148" s="90" t="s">
        <v>401</v>
      </c>
      <c r="BM148" s="90" t="s">
        <v>409</v>
      </c>
    </row>
    <row r="149" spans="2:65" s="153" customFormat="1" ht="25.5" customHeight="1" x14ac:dyDescent="0.3">
      <c r="B149" s="96"/>
      <c r="C149" s="179" t="s">
        <v>408</v>
      </c>
      <c r="D149" s="179" t="s">
        <v>112</v>
      </c>
      <c r="E149" s="178" t="s">
        <v>407</v>
      </c>
      <c r="F149" s="435" t="s">
        <v>406</v>
      </c>
      <c r="G149" s="435"/>
      <c r="H149" s="435"/>
      <c r="I149" s="435"/>
      <c r="J149" s="177" t="s">
        <v>135</v>
      </c>
      <c r="K149" s="176">
        <v>330</v>
      </c>
      <c r="L149" s="436"/>
      <c r="M149" s="436"/>
      <c r="N149" s="436"/>
      <c r="O149" s="437"/>
      <c r="P149" s="437"/>
      <c r="Q149" s="437"/>
      <c r="R149" s="160"/>
      <c r="T149" s="159" t="s">
        <v>5</v>
      </c>
      <c r="U149" s="163" t="s">
        <v>37</v>
      </c>
      <c r="V149" s="162">
        <v>0</v>
      </c>
      <c r="W149" s="162">
        <f t="shared" si="9"/>
        <v>0</v>
      </c>
      <c r="X149" s="162">
        <v>1.6000000000000001E-4</v>
      </c>
      <c r="Y149" s="162">
        <f t="shared" si="10"/>
        <v>5.2800000000000007E-2</v>
      </c>
      <c r="Z149" s="162">
        <v>0</v>
      </c>
      <c r="AA149" s="161">
        <f t="shared" si="11"/>
        <v>0</v>
      </c>
      <c r="AR149" s="90" t="s">
        <v>401</v>
      </c>
      <c r="AT149" s="90" t="s">
        <v>112</v>
      </c>
      <c r="AU149" s="90" t="s">
        <v>75</v>
      </c>
      <c r="AY149" s="90" t="s">
        <v>107</v>
      </c>
      <c r="BE149" s="91">
        <f t="shared" si="12"/>
        <v>0</v>
      </c>
      <c r="BF149" s="91">
        <f t="shared" si="13"/>
        <v>0</v>
      </c>
      <c r="BG149" s="91">
        <f t="shared" si="14"/>
        <v>0</v>
      </c>
      <c r="BH149" s="91">
        <f t="shared" si="15"/>
        <v>0</v>
      </c>
      <c r="BI149" s="91">
        <f t="shared" si="16"/>
        <v>0</v>
      </c>
      <c r="BJ149" s="90" t="s">
        <v>71</v>
      </c>
      <c r="BK149" s="91">
        <f t="shared" si="17"/>
        <v>0</v>
      </c>
      <c r="BL149" s="90" t="s">
        <v>401</v>
      </c>
      <c r="BM149" s="90" t="s">
        <v>405</v>
      </c>
    </row>
    <row r="150" spans="2:65" s="153" customFormat="1" ht="25.5" customHeight="1" x14ac:dyDescent="0.3">
      <c r="B150" s="96"/>
      <c r="C150" s="179" t="s">
        <v>404</v>
      </c>
      <c r="D150" s="179" t="s">
        <v>112</v>
      </c>
      <c r="E150" s="178" t="s">
        <v>403</v>
      </c>
      <c r="F150" s="435" t="s">
        <v>402</v>
      </c>
      <c r="G150" s="435"/>
      <c r="H150" s="435"/>
      <c r="I150" s="435"/>
      <c r="J150" s="177" t="s">
        <v>135</v>
      </c>
      <c r="K150" s="176">
        <v>20</v>
      </c>
      <c r="L150" s="436"/>
      <c r="M150" s="436"/>
      <c r="N150" s="436"/>
      <c r="O150" s="437"/>
      <c r="P150" s="437"/>
      <c r="Q150" s="437"/>
      <c r="R150" s="160"/>
      <c r="T150" s="159" t="s">
        <v>5</v>
      </c>
      <c r="U150" s="163" t="s">
        <v>37</v>
      </c>
      <c r="V150" s="162">
        <v>0</v>
      </c>
      <c r="W150" s="162">
        <f t="shared" si="9"/>
        <v>0</v>
      </c>
      <c r="X150" s="162">
        <v>2.5000000000000001E-4</v>
      </c>
      <c r="Y150" s="162">
        <f t="shared" si="10"/>
        <v>5.0000000000000001E-3</v>
      </c>
      <c r="Z150" s="162">
        <v>0</v>
      </c>
      <c r="AA150" s="161">
        <f t="shared" si="11"/>
        <v>0</v>
      </c>
      <c r="AR150" s="90" t="s">
        <v>401</v>
      </c>
      <c r="AT150" s="90" t="s">
        <v>112</v>
      </c>
      <c r="AU150" s="90" t="s">
        <v>75</v>
      </c>
      <c r="AY150" s="90" t="s">
        <v>107</v>
      </c>
      <c r="BE150" s="91">
        <f t="shared" si="12"/>
        <v>0</v>
      </c>
      <c r="BF150" s="91">
        <f t="shared" si="13"/>
        <v>0</v>
      </c>
      <c r="BG150" s="91">
        <f t="shared" si="14"/>
        <v>0</v>
      </c>
      <c r="BH150" s="91">
        <f t="shared" si="15"/>
        <v>0</v>
      </c>
      <c r="BI150" s="91">
        <f t="shared" si="16"/>
        <v>0</v>
      </c>
      <c r="BJ150" s="90" t="s">
        <v>71</v>
      </c>
      <c r="BK150" s="91">
        <f t="shared" si="17"/>
        <v>0</v>
      </c>
      <c r="BL150" s="90" t="s">
        <v>401</v>
      </c>
      <c r="BM150" s="90" t="s">
        <v>400</v>
      </c>
    </row>
    <row r="151" spans="2:65" s="153" customFormat="1" ht="25.5" customHeight="1" x14ac:dyDescent="0.3">
      <c r="B151" s="96"/>
      <c r="C151" s="179" t="s">
        <v>399</v>
      </c>
      <c r="D151" s="179" t="s">
        <v>112</v>
      </c>
      <c r="E151" s="178" t="s">
        <v>398</v>
      </c>
      <c r="F151" s="435" t="s">
        <v>397</v>
      </c>
      <c r="G151" s="435"/>
      <c r="H151" s="435"/>
      <c r="I151" s="435"/>
      <c r="J151" s="177" t="s">
        <v>135</v>
      </c>
      <c r="K151" s="176">
        <v>15</v>
      </c>
      <c r="L151" s="436"/>
      <c r="M151" s="436"/>
      <c r="N151" s="436"/>
      <c r="O151" s="437"/>
      <c r="P151" s="437"/>
      <c r="Q151" s="437"/>
      <c r="R151" s="160"/>
      <c r="T151" s="159" t="s">
        <v>5</v>
      </c>
      <c r="U151" s="163" t="s">
        <v>37</v>
      </c>
      <c r="V151" s="162">
        <v>0</v>
      </c>
      <c r="W151" s="162">
        <f t="shared" si="9"/>
        <v>0</v>
      </c>
      <c r="X151" s="162">
        <v>1.8000000000000001E-4</v>
      </c>
      <c r="Y151" s="162">
        <f t="shared" si="10"/>
        <v>2.7000000000000001E-3</v>
      </c>
      <c r="Z151" s="162">
        <v>0</v>
      </c>
      <c r="AA151" s="161">
        <f t="shared" si="11"/>
        <v>0</v>
      </c>
      <c r="AR151" s="90" t="s">
        <v>158</v>
      </c>
      <c r="AT151" s="90" t="s">
        <v>112</v>
      </c>
      <c r="AU151" s="90" t="s">
        <v>75</v>
      </c>
      <c r="AY151" s="90" t="s">
        <v>107</v>
      </c>
      <c r="BE151" s="91">
        <f t="shared" si="12"/>
        <v>0</v>
      </c>
      <c r="BF151" s="91">
        <f t="shared" si="13"/>
        <v>0</v>
      </c>
      <c r="BG151" s="91">
        <f t="shared" si="14"/>
        <v>0</v>
      </c>
      <c r="BH151" s="91">
        <f t="shared" si="15"/>
        <v>0</v>
      </c>
      <c r="BI151" s="91">
        <f t="shared" si="16"/>
        <v>0</v>
      </c>
      <c r="BJ151" s="90" t="s">
        <v>71</v>
      </c>
      <c r="BK151" s="91">
        <f t="shared" si="17"/>
        <v>0</v>
      </c>
      <c r="BL151" s="90" t="s">
        <v>174</v>
      </c>
      <c r="BM151" s="90" t="s">
        <v>396</v>
      </c>
    </row>
    <row r="152" spans="2:65" s="153" customFormat="1" ht="38.25" customHeight="1" x14ac:dyDescent="0.3">
      <c r="B152" s="96"/>
      <c r="C152" s="179" t="s">
        <v>395</v>
      </c>
      <c r="D152" s="179" t="s">
        <v>112</v>
      </c>
      <c r="E152" s="178" t="s">
        <v>394</v>
      </c>
      <c r="F152" s="435" t="s">
        <v>393</v>
      </c>
      <c r="G152" s="435"/>
      <c r="H152" s="435"/>
      <c r="I152" s="435"/>
      <c r="J152" s="177" t="s">
        <v>135</v>
      </c>
      <c r="K152" s="176">
        <v>25</v>
      </c>
      <c r="L152" s="436"/>
      <c r="M152" s="436"/>
      <c r="N152" s="436"/>
      <c r="O152" s="437"/>
      <c r="P152" s="437"/>
      <c r="Q152" s="437"/>
      <c r="R152" s="160"/>
      <c r="T152" s="159" t="s">
        <v>5</v>
      </c>
      <c r="U152" s="163" t="s">
        <v>37</v>
      </c>
      <c r="V152" s="162">
        <v>0</v>
      </c>
      <c r="W152" s="162">
        <f t="shared" si="9"/>
        <v>0</v>
      </c>
      <c r="X152" s="162">
        <v>0</v>
      </c>
      <c r="Y152" s="162">
        <f t="shared" si="10"/>
        <v>0</v>
      </c>
      <c r="Z152" s="162">
        <v>0</v>
      </c>
      <c r="AA152" s="161">
        <f t="shared" si="11"/>
        <v>0</v>
      </c>
      <c r="AR152" s="90" t="s">
        <v>158</v>
      </c>
      <c r="AT152" s="90" t="s">
        <v>112</v>
      </c>
      <c r="AU152" s="90" t="s">
        <v>75</v>
      </c>
      <c r="AY152" s="90" t="s">
        <v>107</v>
      </c>
      <c r="BE152" s="91">
        <f t="shared" si="12"/>
        <v>0</v>
      </c>
      <c r="BF152" s="91">
        <f t="shared" si="13"/>
        <v>0</v>
      </c>
      <c r="BG152" s="91">
        <f t="shared" si="14"/>
        <v>0</v>
      </c>
      <c r="BH152" s="91">
        <f t="shared" si="15"/>
        <v>0</v>
      </c>
      <c r="BI152" s="91">
        <f t="shared" si="16"/>
        <v>0</v>
      </c>
      <c r="BJ152" s="90" t="s">
        <v>71</v>
      </c>
      <c r="BK152" s="91">
        <f t="shared" si="17"/>
        <v>0</v>
      </c>
      <c r="BL152" s="90" t="s">
        <v>174</v>
      </c>
      <c r="BM152" s="90" t="s">
        <v>392</v>
      </c>
    </row>
    <row r="153" spans="2:65" s="153" customFormat="1" ht="38.25" customHeight="1" x14ac:dyDescent="0.3">
      <c r="B153" s="96"/>
      <c r="C153" s="179" t="s">
        <v>391</v>
      </c>
      <c r="D153" s="179" t="s">
        <v>112</v>
      </c>
      <c r="E153" s="178" t="s">
        <v>390</v>
      </c>
      <c r="F153" s="435" t="s">
        <v>389</v>
      </c>
      <c r="G153" s="435"/>
      <c r="H153" s="435"/>
      <c r="I153" s="435"/>
      <c r="J153" s="177" t="s">
        <v>135</v>
      </c>
      <c r="K153" s="176">
        <v>55</v>
      </c>
      <c r="L153" s="436"/>
      <c r="M153" s="436"/>
      <c r="N153" s="436"/>
      <c r="O153" s="437"/>
      <c r="P153" s="437"/>
      <c r="Q153" s="437"/>
      <c r="R153" s="160"/>
      <c r="T153" s="159" t="s">
        <v>5</v>
      </c>
      <c r="U153" s="163" t="s">
        <v>37</v>
      </c>
      <c r="V153" s="162">
        <v>0</v>
      </c>
      <c r="W153" s="162">
        <f t="shared" si="9"/>
        <v>0</v>
      </c>
      <c r="X153" s="162">
        <v>0</v>
      </c>
      <c r="Y153" s="162">
        <f t="shared" si="10"/>
        <v>0</v>
      </c>
      <c r="Z153" s="162">
        <v>0</v>
      </c>
      <c r="AA153" s="161">
        <f t="shared" si="11"/>
        <v>0</v>
      </c>
      <c r="AR153" s="90" t="s">
        <v>158</v>
      </c>
      <c r="AT153" s="90" t="s">
        <v>112</v>
      </c>
      <c r="AU153" s="90" t="s">
        <v>75</v>
      </c>
      <c r="AY153" s="90" t="s">
        <v>107</v>
      </c>
      <c r="BE153" s="91">
        <f t="shared" si="12"/>
        <v>0</v>
      </c>
      <c r="BF153" s="91">
        <f t="shared" si="13"/>
        <v>0</v>
      </c>
      <c r="BG153" s="91">
        <f t="shared" si="14"/>
        <v>0</v>
      </c>
      <c r="BH153" s="91">
        <f t="shared" si="15"/>
        <v>0</v>
      </c>
      <c r="BI153" s="91">
        <f t="shared" si="16"/>
        <v>0</v>
      </c>
      <c r="BJ153" s="90" t="s">
        <v>71</v>
      </c>
      <c r="BK153" s="91">
        <f t="shared" si="17"/>
        <v>0</v>
      </c>
      <c r="BL153" s="90" t="s">
        <v>174</v>
      </c>
      <c r="BM153" s="90" t="s">
        <v>388</v>
      </c>
    </row>
    <row r="154" spans="2:65" s="153" customFormat="1" ht="38.25" customHeight="1" x14ac:dyDescent="0.3">
      <c r="B154" s="96"/>
      <c r="C154" s="179" t="s">
        <v>387</v>
      </c>
      <c r="D154" s="179" t="s">
        <v>112</v>
      </c>
      <c r="E154" s="178" t="s">
        <v>386</v>
      </c>
      <c r="F154" s="435" t="s">
        <v>385</v>
      </c>
      <c r="G154" s="435"/>
      <c r="H154" s="435"/>
      <c r="I154" s="435"/>
      <c r="J154" s="177" t="s">
        <v>135</v>
      </c>
      <c r="K154" s="176">
        <v>30</v>
      </c>
      <c r="L154" s="436"/>
      <c r="M154" s="436"/>
      <c r="N154" s="436"/>
      <c r="O154" s="437"/>
      <c r="P154" s="437"/>
      <c r="Q154" s="437"/>
      <c r="R154" s="160"/>
      <c r="T154" s="159" t="s">
        <v>5</v>
      </c>
      <c r="U154" s="163" t="s">
        <v>37</v>
      </c>
      <c r="V154" s="162">
        <v>0</v>
      </c>
      <c r="W154" s="162">
        <f t="shared" si="9"/>
        <v>0</v>
      </c>
      <c r="X154" s="162">
        <v>0</v>
      </c>
      <c r="Y154" s="162">
        <f t="shared" si="10"/>
        <v>0</v>
      </c>
      <c r="Z154" s="162">
        <v>0</v>
      </c>
      <c r="AA154" s="161">
        <f t="shared" si="11"/>
        <v>0</v>
      </c>
      <c r="AR154" s="90" t="s">
        <v>158</v>
      </c>
      <c r="AT154" s="90" t="s">
        <v>112</v>
      </c>
      <c r="AU154" s="90" t="s">
        <v>75</v>
      </c>
      <c r="AY154" s="90" t="s">
        <v>107</v>
      </c>
      <c r="BE154" s="91">
        <f t="shared" si="12"/>
        <v>0</v>
      </c>
      <c r="BF154" s="91">
        <f t="shared" si="13"/>
        <v>0</v>
      </c>
      <c r="BG154" s="91">
        <f t="shared" si="14"/>
        <v>0</v>
      </c>
      <c r="BH154" s="91">
        <f t="shared" si="15"/>
        <v>0</v>
      </c>
      <c r="BI154" s="91">
        <f t="shared" si="16"/>
        <v>0</v>
      </c>
      <c r="BJ154" s="90" t="s">
        <v>71</v>
      </c>
      <c r="BK154" s="91">
        <f t="shared" si="17"/>
        <v>0</v>
      </c>
      <c r="BL154" s="90" t="s">
        <v>174</v>
      </c>
      <c r="BM154" s="90" t="s">
        <v>384</v>
      </c>
    </row>
    <row r="155" spans="2:65" s="153" customFormat="1" ht="38.25" customHeight="1" x14ac:dyDescent="0.3">
      <c r="B155" s="96"/>
      <c r="C155" s="179" t="s">
        <v>383</v>
      </c>
      <c r="D155" s="179" t="s">
        <v>112</v>
      </c>
      <c r="E155" s="178" t="s">
        <v>382</v>
      </c>
      <c r="F155" s="435" t="s">
        <v>381</v>
      </c>
      <c r="G155" s="435"/>
      <c r="H155" s="435"/>
      <c r="I155" s="435"/>
      <c r="J155" s="177" t="s">
        <v>135</v>
      </c>
      <c r="K155" s="176">
        <v>30</v>
      </c>
      <c r="L155" s="436"/>
      <c r="M155" s="436"/>
      <c r="N155" s="436"/>
      <c r="O155" s="437"/>
      <c r="P155" s="437"/>
      <c r="Q155" s="437"/>
      <c r="R155" s="160"/>
      <c r="T155" s="159" t="s">
        <v>5</v>
      </c>
      <c r="U155" s="163" t="s">
        <v>37</v>
      </c>
      <c r="V155" s="162">
        <v>0</v>
      </c>
      <c r="W155" s="162">
        <f t="shared" si="9"/>
        <v>0</v>
      </c>
      <c r="X155" s="162">
        <v>0</v>
      </c>
      <c r="Y155" s="162">
        <f t="shared" si="10"/>
        <v>0</v>
      </c>
      <c r="Z155" s="162">
        <v>0</v>
      </c>
      <c r="AA155" s="161">
        <f t="shared" si="11"/>
        <v>0</v>
      </c>
      <c r="AR155" s="90" t="s">
        <v>158</v>
      </c>
      <c r="AT155" s="90" t="s">
        <v>112</v>
      </c>
      <c r="AU155" s="90" t="s">
        <v>75</v>
      </c>
      <c r="AY155" s="90" t="s">
        <v>107</v>
      </c>
      <c r="BE155" s="91">
        <f t="shared" si="12"/>
        <v>0</v>
      </c>
      <c r="BF155" s="91">
        <f t="shared" si="13"/>
        <v>0</v>
      </c>
      <c r="BG155" s="91">
        <f t="shared" si="14"/>
        <v>0</v>
      </c>
      <c r="BH155" s="91">
        <f t="shared" si="15"/>
        <v>0</v>
      </c>
      <c r="BI155" s="91">
        <f t="shared" si="16"/>
        <v>0</v>
      </c>
      <c r="BJ155" s="90" t="s">
        <v>71</v>
      </c>
      <c r="BK155" s="91">
        <f t="shared" si="17"/>
        <v>0</v>
      </c>
      <c r="BL155" s="90" t="s">
        <v>174</v>
      </c>
      <c r="BM155" s="90" t="s">
        <v>380</v>
      </c>
    </row>
    <row r="156" spans="2:65" s="153" customFormat="1" ht="25.5" customHeight="1" x14ac:dyDescent="0.3">
      <c r="B156" s="96"/>
      <c r="C156" s="179" t="s">
        <v>379</v>
      </c>
      <c r="D156" s="179" t="s">
        <v>112</v>
      </c>
      <c r="E156" s="178" t="s">
        <v>378</v>
      </c>
      <c r="F156" s="435" t="s">
        <v>377</v>
      </c>
      <c r="G156" s="435"/>
      <c r="H156" s="435"/>
      <c r="I156" s="435"/>
      <c r="J156" s="177" t="s">
        <v>135</v>
      </c>
      <c r="K156" s="176">
        <v>60</v>
      </c>
      <c r="L156" s="436"/>
      <c r="M156" s="436"/>
      <c r="N156" s="436"/>
      <c r="O156" s="437"/>
      <c r="P156" s="437"/>
      <c r="Q156" s="437"/>
      <c r="R156" s="160"/>
      <c r="T156" s="159" t="s">
        <v>5</v>
      </c>
      <c r="U156" s="163" t="s">
        <v>37</v>
      </c>
      <c r="V156" s="162">
        <v>0</v>
      </c>
      <c r="W156" s="162">
        <f t="shared" si="9"/>
        <v>0</v>
      </c>
      <c r="X156" s="162">
        <v>0</v>
      </c>
      <c r="Y156" s="162">
        <f t="shared" si="10"/>
        <v>0</v>
      </c>
      <c r="Z156" s="162">
        <v>0</v>
      </c>
      <c r="AA156" s="161">
        <f t="shared" si="11"/>
        <v>0</v>
      </c>
      <c r="AR156" s="90" t="s">
        <v>158</v>
      </c>
      <c r="AT156" s="90" t="s">
        <v>112</v>
      </c>
      <c r="AU156" s="90" t="s">
        <v>75</v>
      </c>
      <c r="AY156" s="90" t="s">
        <v>107</v>
      </c>
      <c r="BE156" s="91">
        <f t="shared" si="12"/>
        <v>0</v>
      </c>
      <c r="BF156" s="91">
        <f t="shared" si="13"/>
        <v>0</v>
      </c>
      <c r="BG156" s="91">
        <f t="shared" si="14"/>
        <v>0</v>
      </c>
      <c r="BH156" s="91">
        <f t="shared" si="15"/>
        <v>0</v>
      </c>
      <c r="BI156" s="91">
        <f t="shared" si="16"/>
        <v>0</v>
      </c>
      <c r="BJ156" s="90" t="s">
        <v>71</v>
      </c>
      <c r="BK156" s="91">
        <f t="shared" si="17"/>
        <v>0</v>
      </c>
      <c r="BL156" s="90" t="s">
        <v>174</v>
      </c>
      <c r="BM156" s="90" t="s">
        <v>376</v>
      </c>
    </row>
    <row r="157" spans="2:65" s="153" customFormat="1" ht="25.5" customHeight="1" x14ac:dyDescent="0.3">
      <c r="B157" s="96"/>
      <c r="C157" s="179" t="s">
        <v>375</v>
      </c>
      <c r="D157" s="179" t="s">
        <v>112</v>
      </c>
      <c r="E157" s="178" t="s">
        <v>374</v>
      </c>
      <c r="F157" s="435" t="s">
        <v>373</v>
      </c>
      <c r="G157" s="435"/>
      <c r="H157" s="435"/>
      <c r="I157" s="435"/>
      <c r="J157" s="177" t="s">
        <v>135</v>
      </c>
      <c r="K157" s="176">
        <v>26</v>
      </c>
      <c r="L157" s="436"/>
      <c r="M157" s="436"/>
      <c r="N157" s="436"/>
      <c r="O157" s="437"/>
      <c r="P157" s="437"/>
      <c r="Q157" s="437"/>
      <c r="R157" s="160"/>
      <c r="T157" s="159" t="s">
        <v>5</v>
      </c>
      <c r="U157" s="163" t="s">
        <v>37</v>
      </c>
      <c r="V157" s="162">
        <v>0</v>
      </c>
      <c r="W157" s="162">
        <f t="shared" si="9"/>
        <v>0</v>
      </c>
      <c r="X157" s="162">
        <v>1.7000000000000001E-4</v>
      </c>
      <c r="Y157" s="162">
        <f t="shared" si="10"/>
        <v>4.4200000000000003E-3</v>
      </c>
      <c r="Z157" s="162">
        <v>0</v>
      </c>
      <c r="AA157" s="161">
        <f t="shared" si="11"/>
        <v>0</v>
      </c>
      <c r="AR157" s="90" t="s">
        <v>158</v>
      </c>
      <c r="AT157" s="90" t="s">
        <v>112</v>
      </c>
      <c r="AU157" s="90" t="s">
        <v>75</v>
      </c>
      <c r="AY157" s="90" t="s">
        <v>107</v>
      </c>
      <c r="BE157" s="91">
        <f t="shared" si="12"/>
        <v>0</v>
      </c>
      <c r="BF157" s="91">
        <f t="shared" si="13"/>
        <v>0</v>
      </c>
      <c r="BG157" s="91">
        <f t="shared" si="14"/>
        <v>0</v>
      </c>
      <c r="BH157" s="91">
        <f t="shared" si="15"/>
        <v>0</v>
      </c>
      <c r="BI157" s="91">
        <f t="shared" si="16"/>
        <v>0</v>
      </c>
      <c r="BJ157" s="90" t="s">
        <v>71</v>
      </c>
      <c r="BK157" s="91">
        <f t="shared" si="17"/>
        <v>0</v>
      </c>
      <c r="BL157" s="90" t="s">
        <v>174</v>
      </c>
      <c r="BM157" s="90" t="s">
        <v>372</v>
      </c>
    </row>
    <row r="158" spans="2:65" s="164" customFormat="1" ht="29.85" customHeight="1" x14ac:dyDescent="0.3">
      <c r="B158" s="174"/>
      <c r="C158" s="169"/>
      <c r="D158" s="173" t="s">
        <v>371</v>
      </c>
      <c r="E158" s="173"/>
      <c r="F158" s="173"/>
      <c r="G158" s="173"/>
      <c r="H158" s="173"/>
      <c r="I158" s="173"/>
      <c r="J158" s="173"/>
      <c r="K158" s="173"/>
      <c r="L158" s="173"/>
      <c r="M158" s="173"/>
      <c r="N158" s="442"/>
      <c r="O158" s="443"/>
      <c r="P158" s="443"/>
      <c r="Q158" s="443"/>
      <c r="R158" s="172"/>
      <c r="T158" s="171"/>
      <c r="U158" s="169"/>
      <c r="V158" s="169"/>
      <c r="W158" s="170">
        <f>SUM(W159:W166)</f>
        <v>0</v>
      </c>
      <c r="X158" s="169"/>
      <c r="Y158" s="170">
        <f>SUM(Y159:Y166)</f>
        <v>0</v>
      </c>
      <c r="Z158" s="169"/>
      <c r="AA158" s="168">
        <f>SUM(AA159:AA166)</f>
        <v>0</v>
      </c>
      <c r="AR158" s="166" t="s">
        <v>71</v>
      </c>
      <c r="AT158" s="167" t="s">
        <v>65</v>
      </c>
      <c r="AU158" s="167" t="s">
        <v>71</v>
      </c>
      <c r="AY158" s="166" t="s">
        <v>107</v>
      </c>
      <c r="BK158" s="165">
        <f>SUM(BK159:BK166)</f>
        <v>0</v>
      </c>
    </row>
    <row r="159" spans="2:65" s="153" customFormat="1" ht="16.5" customHeight="1" x14ac:dyDescent="0.3">
      <c r="B159" s="96"/>
      <c r="C159" s="179" t="s">
        <v>370</v>
      </c>
      <c r="D159" s="179" t="s">
        <v>112</v>
      </c>
      <c r="E159" s="178" t="s">
        <v>369</v>
      </c>
      <c r="F159" s="435" t="s">
        <v>368</v>
      </c>
      <c r="G159" s="435"/>
      <c r="H159" s="435"/>
      <c r="I159" s="435"/>
      <c r="J159" s="177" t="s">
        <v>205</v>
      </c>
      <c r="K159" s="176">
        <v>16</v>
      </c>
      <c r="L159" s="436"/>
      <c r="M159" s="436"/>
      <c r="N159" s="436"/>
      <c r="O159" s="437"/>
      <c r="P159" s="437"/>
      <c r="Q159" s="437"/>
      <c r="R159" s="160"/>
      <c r="T159" s="159" t="s">
        <v>5</v>
      </c>
      <c r="U159" s="163" t="s">
        <v>37</v>
      </c>
      <c r="V159" s="162">
        <v>0</v>
      </c>
      <c r="W159" s="162">
        <f t="shared" ref="W159:W166" si="18">V159*K159</f>
        <v>0</v>
      </c>
      <c r="X159" s="162">
        <v>0</v>
      </c>
      <c r="Y159" s="162">
        <f t="shared" ref="Y159:Y166" si="19">X159*K159</f>
        <v>0</v>
      </c>
      <c r="Z159" s="162">
        <v>0</v>
      </c>
      <c r="AA159" s="161">
        <f t="shared" ref="AA159:AA166" si="20">Z159*K159</f>
        <v>0</v>
      </c>
      <c r="AR159" s="90" t="s">
        <v>158</v>
      </c>
      <c r="AT159" s="90" t="s">
        <v>112</v>
      </c>
      <c r="AU159" s="90" t="s">
        <v>75</v>
      </c>
      <c r="AY159" s="90" t="s">
        <v>107</v>
      </c>
      <c r="BE159" s="91">
        <f t="shared" ref="BE159:BE166" si="21">IF(U159="základní",N159,0)</f>
        <v>0</v>
      </c>
      <c r="BF159" s="91">
        <f t="shared" ref="BF159:BF166" si="22">IF(U159="snížená",N159,0)</f>
        <v>0</v>
      </c>
      <c r="BG159" s="91">
        <f t="shared" ref="BG159:BG166" si="23">IF(U159="zákl. přenesená",N159,0)</f>
        <v>0</v>
      </c>
      <c r="BH159" s="91">
        <f t="shared" ref="BH159:BH166" si="24">IF(U159="sníž. přenesená",N159,0)</f>
        <v>0</v>
      </c>
      <c r="BI159" s="91">
        <f t="shared" ref="BI159:BI166" si="25">IF(U159="nulová",N159,0)</f>
        <v>0</v>
      </c>
      <c r="BJ159" s="90" t="s">
        <v>71</v>
      </c>
      <c r="BK159" s="91">
        <f t="shared" ref="BK159:BK166" si="26">ROUND(L159*K159,2)</f>
        <v>0</v>
      </c>
      <c r="BL159" s="90" t="s">
        <v>174</v>
      </c>
      <c r="BM159" s="90" t="s">
        <v>367</v>
      </c>
    </row>
    <row r="160" spans="2:65" s="153" customFormat="1" ht="16.5" customHeight="1" x14ac:dyDescent="0.3">
      <c r="B160" s="96"/>
      <c r="C160" s="179" t="s">
        <v>366</v>
      </c>
      <c r="D160" s="179" t="s">
        <v>112</v>
      </c>
      <c r="E160" s="178" t="s">
        <v>365</v>
      </c>
      <c r="F160" s="435" t="s">
        <v>364</v>
      </c>
      <c r="G160" s="435"/>
      <c r="H160" s="435"/>
      <c r="I160" s="435"/>
      <c r="J160" s="177" t="s">
        <v>205</v>
      </c>
      <c r="K160" s="176">
        <v>12</v>
      </c>
      <c r="L160" s="436"/>
      <c r="M160" s="436"/>
      <c r="N160" s="436"/>
      <c r="O160" s="437"/>
      <c r="P160" s="437"/>
      <c r="Q160" s="437"/>
      <c r="R160" s="160"/>
      <c r="T160" s="159" t="s">
        <v>5</v>
      </c>
      <c r="U160" s="163" t="s">
        <v>37</v>
      </c>
      <c r="V160" s="162">
        <v>0</v>
      </c>
      <c r="W160" s="162">
        <f t="shared" si="18"/>
        <v>0</v>
      </c>
      <c r="X160" s="162">
        <v>0</v>
      </c>
      <c r="Y160" s="162">
        <f t="shared" si="19"/>
        <v>0</v>
      </c>
      <c r="Z160" s="162">
        <v>0</v>
      </c>
      <c r="AA160" s="161">
        <f t="shared" si="20"/>
        <v>0</v>
      </c>
      <c r="AR160" s="90" t="s">
        <v>158</v>
      </c>
      <c r="AT160" s="90" t="s">
        <v>112</v>
      </c>
      <c r="AU160" s="90" t="s">
        <v>75</v>
      </c>
      <c r="AY160" s="90" t="s">
        <v>107</v>
      </c>
      <c r="BE160" s="91">
        <f t="shared" si="21"/>
        <v>0</v>
      </c>
      <c r="BF160" s="91">
        <f t="shared" si="22"/>
        <v>0</v>
      </c>
      <c r="BG160" s="91">
        <f t="shared" si="23"/>
        <v>0</v>
      </c>
      <c r="BH160" s="91">
        <f t="shared" si="24"/>
        <v>0</v>
      </c>
      <c r="BI160" s="91">
        <f t="shared" si="25"/>
        <v>0</v>
      </c>
      <c r="BJ160" s="90" t="s">
        <v>71</v>
      </c>
      <c r="BK160" s="91">
        <f t="shared" si="26"/>
        <v>0</v>
      </c>
      <c r="BL160" s="90" t="s">
        <v>174</v>
      </c>
      <c r="BM160" s="90" t="s">
        <v>363</v>
      </c>
    </row>
    <row r="161" spans="2:65" s="153" customFormat="1" ht="16.5" customHeight="1" x14ac:dyDescent="0.3">
      <c r="B161" s="96"/>
      <c r="C161" s="179" t="s">
        <v>114</v>
      </c>
      <c r="D161" s="179" t="s">
        <v>112</v>
      </c>
      <c r="E161" s="178" t="s">
        <v>362</v>
      </c>
      <c r="F161" s="435" t="s">
        <v>361</v>
      </c>
      <c r="G161" s="435"/>
      <c r="H161" s="435"/>
      <c r="I161" s="435"/>
      <c r="J161" s="177" t="s">
        <v>205</v>
      </c>
      <c r="K161" s="176">
        <v>3</v>
      </c>
      <c r="L161" s="436"/>
      <c r="M161" s="436"/>
      <c r="N161" s="436"/>
      <c r="O161" s="437"/>
      <c r="P161" s="437"/>
      <c r="Q161" s="437"/>
      <c r="R161" s="160"/>
      <c r="T161" s="159" t="s">
        <v>5</v>
      </c>
      <c r="U161" s="163" t="s">
        <v>37</v>
      </c>
      <c r="V161" s="162">
        <v>0</v>
      </c>
      <c r="W161" s="162">
        <f t="shared" si="18"/>
        <v>0</v>
      </c>
      <c r="X161" s="162">
        <v>0</v>
      </c>
      <c r="Y161" s="162">
        <f t="shared" si="19"/>
        <v>0</v>
      </c>
      <c r="Z161" s="162">
        <v>0</v>
      </c>
      <c r="AA161" s="161">
        <f t="shared" si="20"/>
        <v>0</v>
      </c>
      <c r="AR161" s="90" t="s">
        <v>158</v>
      </c>
      <c r="AT161" s="90" t="s">
        <v>112</v>
      </c>
      <c r="AU161" s="90" t="s">
        <v>75</v>
      </c>
      <c r="AY161" s="90" t="s">
        <v>107</v>
      </c>
      <c r="BE161" s="91">
        <f t="shared" si="21"/>
        <v>0</v>
      </c>
      <c r="BF161" s="91">
        <f t="shared" si="22"/>
        <v>0</v>
      </c>
      <c r="BG161" s="91">
        <f t="shared" si="23"/>
        <v>0</v>
      </c>
      <c r="BH161" s="91">
        <f t="shared" si="24"/>
        <v>0</v>
      </c>
      <c r="BI161" s="91">
        <f t="shared" si="25"/>
        <v>0</v>
      </c>
      <c r="BJ161" s="90" t="s">
        <v>71</v>
      </c>
      <c r="BK161" s="91">
        <f t="shared" si="26"/>
        <v>0</v>
      </c>
      <c r="BL161" s="90" t="s">
        <v>174</v>
      </c>
      <c r="BM161" s="90" t="s">
        <v>360</v>
      </c>
    </row>
    <row r="162" spans="2:65" s="153" customFormat="1" ht="16.5" customHeight="1" x14ac:dyDescent="0.3">
      <c r="B162" s="96"/>
      <c r="C162" s="179" t="s">
        <v>359</v>
      </c>
      <c r="D162" s="179" t="s">
        <v>112</v>
      </c>
      <c r="E162" s="178" t="s">
        <v>358</v>
      </c>
      <c r="F162" s="435" t="s">
        <v>357</v>
      </c>
      <c r="G162" s="435"/>
      <c r="H162" s="435"/>
      <c r="I162" s="435"/>
      <c r="J162" s="177" t="s">
        <v>205</v>
      </c>
      <c r="K162" s="176">
        <v>12</v>
      </c>
      <c r="L162" s="436"/>
      <c r="M162" s="436"/>
      <c r="N162" s="436"/>
      <c r="O162" s="437"/>
      <c r="P162" s="437"/>
      <c r="Q162" s="437"/>
      <c r="R162" s="160"/>
      <c r="T162" s="159" t="s">
        <v>5</v>
      </c>
      <c r="U162" s="163" t="s">
        <v>37</v>
      </c>
      <c r="V162" s="162">
        <v>0</v>
      </c>
      <c r="W162" s="162">
        <f t="shared" si="18"/>
        <v>0</v>
      </c>
      <c r="X162" s="162">
        <v>0</v>
      </c>
      <c r="Y162" s="162">
        <f t="shared" si="19"/>
        <v>0</v>
      </c>
      <c r="Z162" s="162">
        <v>0</v>
      </c>
      <c r="AA162" s="161">
        <f t="shared" si="20"/>
        <v>0</v>
      </c>
      <c r="AR162" s="90" t="s">
        <v>158</v>
      </c>
      <c r="AT162" s="90" t="s">
        <v>112</v>
      </c>
      <c r="AU162" s="90" t="s">
        <v>75</v>
      </c>
      <c r="AY162" s="90" t="s">
        <v>107</v>
      </c>
      <c r="BE162" s="91">
        <f t="shared" si="21"/>
        <v>0</v>
      </c>
      <c r="BF162" s="91">
        <f t="shared" si="22"/>
        <v>0</v>
      </c>
      <c r="BG162" s="91">
        <f t="shared" si="23"/>
        <v>0</v>
      </c>
      <c r="BH162" s="91">
        <f t="shared" si="24"/>
        <v>0</v>
      </c>
      <c r="BI162" s="91">
        <f t="shared" si="25"/>
        <v>0</v>
      </c>
      <c r="BJ162" s="90" t="s">
        <v>71</v>
      </c>
      <c r="BK162" s="91">
        <f t="shared" si="26"/>
        <v>0</v>
      </c>
      <c r="BL162" s="90" t="s">
        <v>174</v>
      </c>
      <c r="BM162" s="90" t="s">
        <v>356</v>
      </c>
    </row>
    <row r="163" spans="2:65" s="153" customFormat="1" ht="16.5" customHeight="1" x14ac:dyDescent="0.3">
      <c r="B163" s="96"/>
      <c r="C163" s="179" t="s">
        <v>355</v>
      </c>
      <c r="D163" s="179" t="s">
        <v>112</v>
      </c>
      <c r="E163" s="178" t="s">
        <v>354</v>
      </c>
      <c r="F163" s="435" t="s">
        <v>353</v>
      </c>
      <c r="G163" s="435"/>
      <c r="H163" s="435"/>
      <c r="I163" s="435"/>
      <c r="J163" s="177" t="s">
        <v>205</v>
      </c>
      <c r="K163" s="176">
        <v>32</v>
      </c>
      <c r="L163" s="436"/>
      <c r="M163" s="436"/>
      <c r="N163" s="436"/>
      <c r="O163" s="437"/>
      <c r="P163" s="437"/>
      <c r="Q163" s="437"/>
      <c r="R163" s="160"/>
      <c r="T163" s="159" t="s">
        <v>5</v>
      </c>
      <c r="U163" s="163" t="s">
        <v>37</v>
      </c>
      <c r="V163" s="162">
        <v>0</v>
      </c>
      <c r="W163" s="162">
        <f t="shared" si="18"/>
        <v>0</v>
      </c>
      <c r="X163" s="162">
        <v>0</v>
      </c>
      <c r="Y163" s="162">
        <f t="shared" si="19"/>
        <v>0</v>
      </c>
      <c r="Z163" s="162">
        <v>0</v>
      </c>
      <c r="AA163" s="161">
        <f t="shared" si="20"/>
        <v>0</v>
      </c>
      <c r="AR163" s="90" t="s">
        <v>158</v>
      </c>
      <c r="AT163" s="90" t="s">
        <v>112</v>
      </c>
      <c r="AU163" s="90" t="s">
        <v>75</v>
      </c>
      <c r="AY163" s="90" t="s">
        <v>107</v>
      </c>
      <c r="BE163" s="91">
        <f t="shared" si="21"/>
        <v>0</v>
      </c>
      <c r="BF163" s="91">
        <f t="shared" si="22"/>
        <v>0</v>
      </c>
      <c r="BG163" s="91">
        <f t="shared" si="23"/>
        <v>0</v>
      </c>
      <c r="BH163" s="91">
        <f t="shared" si="24"/>
        <v>0</v>
      </c>
      <c r="BI163" s="91">
        <f t="shared" si="25"/>
        <v>0</v>
      </c>
      <c r="BJ163" s="90" t="s">
        <v>71</v>
      </c>
      <c r="BK163" s="91">
        <f t="shared" si="26"/>
        <v>0</v>
      </c>
      <c r="BL163" s="90" t="s">
        <v>174</v>
      </c>
      <c r="BM163" s="90" t="s">
        <v>352</v>
      </c>
    </row>
    <row r="164" spans="2:65" s="153" customFormat="1" ht="16.5" customHeight="1" x14ac:dyDescent="0.3">
      <c r="B164" s="96"/>
      <c r="C164" s="179" t="s">
        <v>351</v>
      </c>
      <c r="D164" s="179" t="s">
        <v>112</v>
      </c>
      <c r="E164" s="178" t="s">
        <v>350</v>
      </c>
      <c r="F164" s="435" t="s">
        <v>349</v>
      </c>
      <c r="G164" s="435"/>
      <c r="H164" s="435"/>
      <c r="I164" s="435"/>
      <c r="J164" s="177" t="s">
        <v>348</v>
      </c>
      <c r="K164" s="176">
        <v>324</v>
      </c>
      <c r="L164" s="436"/>
      <c r="M164" s="436"/>
      <c r="N164" s="436"/>
      <c r="O164" s="437"/>
      <c r="P164" s="437"/>
      <c r="Q164" s="437"/>
      <c r="R164" s="160"/>
      <c r="T164" s="159" t="s">
        <v>5</v>
      </c>
      <c r="U164" s="163" t="s">
        <v>37</v>
      </c>
      <c r="V164" s="162">
        <v>0</v>
      </c>
      <c r="W164" s="162">
        <f t="shared" si="18"/>
        <v>0</v>
      </c>
      <c r="X164" s="162">
        <v>0</v>
      </c>
      <c r="Y164" s="162">
        <f t="shared" si="19"/>
        <v>0</v>
      </c>
      <c r="Z164" s="162">
        <v>0</v>
      </c>
      <c r="AA164" s="161">
        <f t="shared" si="20"/>
        <v>0</v>
      </c>
      <c r="AR164" s="90" t="s">
        <v>158</v>
      </c>
      <c r="AT164" s="90" t="s">
        <v>112</v>
      </c>
      <c r="AU164" s="90" t="s">
        <v>75</v>
      </c>
      <c r="AY164" s="90" t="s">
        <v>107</v>
      </c>
      <c r="BE164" s="91">
        <f t="shared" si="21"/>
        <v>0</v>
      </c>
      <c r="BF164" s="91">
        <f t="shared" si="22"/>
        <v>0</v>
      </c>
      <c r="BG164" s="91">
        <f t="shared" si="23"/>
        <v>0</v>
      </c>
      <c r="BH164" s="91">
        <f t="shared" si="24"/>
        <v>0</v>
      </c>
      <c r="BI164" s="91">
        <f t="shared" si="25"/>
        <v>0</v>
      </c>
      <c r="BJ164" s="90" t="s">
        <v>71</v>
      </c>
      <c r="BK164" s="91">
        <f t="shared" si="26"/>
        <v>0</v>
      </c>
      <c r="BL164" s="90" t="s">
        <v>174</v>
      </c>
      <c r="BM164" s="90" t="s">
        <v>347</v>
      </c>
    </row>
    <row r="165" spans="2:65" s="153" customFormat="1" ht="25.5" customHeight="1" x14ac:dyDescent="0.3">
      <c r="B165" s="96"/>
      <c r="C165" s="179" t="s">
        <v>346</v>
      </c>
      <c r="D165" s="179" t="s">
        <v>112</v>
      </c>
      <c r="E165" s="178" t="s">
        <v>345</v>
      </c>
      <c r="F165" s="435" t="s">
        <v>344</v>
      </c>
      <c r="G165" s="435"/>
      <c r="H165" s="435"/>
      <c r="I165" s="435"/>
      <c r="J165" s="177" t="s">
        <v>211</v>
      </c>
      <c r="K165" s="176">
        <v>0.3</v>
      </c>
      <c r="L165" s="436"/>
      <c r="M165" s="436"/>
      <c r="N165" s="436"/>
      <c r="O165" s="437"/>
      <c r="P165" s="437"/>
      <c r="Q165" s="437"/>
      <c r="R165" s="160"/>
      <c r="T165" s="159" t="s">
        <v>5</v>
      </c>
      <c r="U165" s="163" t="s">
        <v>37</v>
      </c>
      <c r="V165" s="162">
        <v>0</v>
      </c>
      <c r="W165" s="162">
        <f t="shared" si="18"/>
        <v>0</v>
      </c>
      <c r="X165" s="162">
        <v>0</v>
      </c>
      <c r="Y165" s="162">
        <f t="shared" si="19"/>
        <v>0</v>
      </c>
      <c r="Z165" s="162">
        <v>0</v>
      </c>
      <c r="AA165" s="161">
        <f t="shared" si="20"/>
        <v>0</v>
      </c>
      <c r="AR165" s="90" t="s">
        <v>158</v>
      </c>
      <c r="AT165" s="90" t="s">
        <v>112</v>
      </c>
      <c r="AU165" s="90" t="s">
        <v>75</v>
      </c>
      <c r="AY165" s="90" t="s">
        <v>107</v>
      </c>
      <c r="BE165" s="91">
        <f t="shared" si="21"/>
        <v>0</v>
      </c>
      <c r="BF165" s="91">
        <f t="shared" si="22"/>
        <v>0</v>
      </c>
      <c r="BG165" s="91">
        <f t="shared" si="23"/>
        <v>0</v>
      </c>
      <c r="BH165" s="91">
        <f t="shared" si="24"/>
        <v>0</v>
      </c>
      <c r="BI165" s="91">
        <f t="shared" si="25"/>
        <v>0</v>
      </c>
      <c r="BJ165" s="90" t="s">
        <v>71</v>
      </c>
      <c r="BK165" s="91">
        <f t="shared" si="26"/>
        <v>0</v>
      </c>
      <c r="BL165" s="90" t="s">
        <v>174</v>
      </c>
      <c r="BM165" s="90" t="s">
        <v>343</v>
      </c>
    </row>
    <row r="166" spans="2:65" s="153" customFormat="1" ht="16.5" customHeight="1" x14ac:dyDescent="0.3">
      <c r="B166" s="96"/>
      <c r="C166" s="179" t="s">
        <v>342</v>
      </c>
      <c r="D166" s="179" t="s">
        <v>112</v>
      </c>
      <c r="E166" s="178" t="s">
        <v>341</v>
      </c>
      <c r="F166" s="435" t="s">
        <v>340</v>
      </c>
      <c r="G166" s="435"/>
      <c r="H166" s="435"/>
      <c r="I166" s="435"/>
      <c r="J166" s="177" t="s">
        <v>205</v>
      </c>
      <c r="K166" s="176">
        <v>40</v>
      </c>
      <c r="L166" s="436"/>
      <c r="M166" s="436"/>
      <c r="N166" s="436"/>
      <c r="O166" s="437"/>
      <c r="P166" s="437"/>
      <c r="Q166" s="437"/>
      <c r="R166" s="160"/>
      <c r="T166" s="159" t="s">
        <v>5</v>
      </c>
      <c r="U166" s="163" t="s">
        <v>37</v>
      </c>
      <c r="V166" s="162">
        <v>0</v>
      </c>
      <c r="W166" s="162">
        <f t="shared" si="18"/>
        <v>0</v>
      </c>
      <c r="X166" s="162">
        <v>0</v>
      </c>
      <c r="Y166" s="162">
        <f t="shared" si="19"/>
        <v>0</v>
      </c>
      <c r="Z166" s="162">
        <v>0</v>
      </c>
      <c r="AA166" s="161">
        <f t="shared" si="20"/>
        <v>0</v>
      </c>
      <c r="AR166" s="90" t="s">
        <v>158</v>
      </c>
      <c r="AT166" s="90" t="s">
        <v>112</v>
      </c>
      <c r="AU166" s="90" t="s">
        <v>75</v>
      </c>
      <c r="AY166" s="90" t="s">
        <v>107</v>
      </c>
      <c r="BE166" s="91">
        <f t="shared" si="21"/>
        <v>0</v>
      </c>
      <c r="BF166" s="91">
        <f t="shared" si="22"/>
        <v>0</v>
      </c>
      <c r="BG166" s="91">
        <f t="shared" si="23"/>
        <v>0</v>
      </c>
      <c r="BH166" s="91">
        <f t="shared" si="24"/>
        <v>0</v>
      </c>
      <c r="BI166" s="91">
        <f t="shared" si="25"/>
        <v>0</v>
      </c>
      <c r="BJ166" s="90" t="s">
        <v>71</v>
      </c>
      <c r="BK166" s="91">
        <f t="shared" si="26"/>
        <v>0</v>
      </c>
      <c r="BL166" s="90" t="s">
        <v>174</v>
      </c>
      <c r="BM166" s="90" t="s">
        <v>339</v>
      </c>
    </row>
    <row r="167" spans="2:65" s="164" customFormat="1" ht="37.35" customHeight="1" x14ac:dyDescent="0.35">
      <c r="B167" s="174"/>
      <c r="C167" s="169"/>
      <c r="D167" s="175" t="s">
        <v>109</v>
      </c>
      <c r="E167" s="175"/>
      <c r="F167" s="175"/>
      <c r="G167" s="175"/>
      <c r="H167" s="175"/>
      <c r="I167" s="175"/>
      <c r="J167" s="175"/>
      <c r="K167" s="175"/>
      <c r="L167" s="175"/>
      <c r="M167" s="175"/>
      <c r="N167" s="447"/>
      <c r="O167" s="448"/>
      <c r="P167" s="448"/>
      <c r="Q167" s="448"/>
      <c r="R167" s="172"/>
      <c r="T167" s="171"/>
      <c r="U167" s="169"/>
      <c r="V167" s="169"/>
      <c r="W167" s="170">
        <f>W168</f>
        <v>59.168000000000013</v>
      </c>
      <c r="X167" s="169"/>
      <c r="Y167" s="170">
        <f>Y168</f>
        <v>0</v>
      </c>
      <c r="Z167" s="169"/>
      <c r="AA167" s="168">
        <f>AA168</f>
        <v>0</v>
      </c>
      <c r="AR167" s="166" t="s">
        <v>75</v>
      </c>
      <c r="AT167" s="167" t="s">
        <v>65</v>
      </c>
      <c r="AU167" s="167" t="s">
        <v>66</v>
      </c>
      <c r="AY167" s="166" t="s">
        <v>107</v>
      </c>
      <c r="BK167" s="165">
        <f>BK168</f>
        <v>0</v>
      </c>
    </row>
    <row r="168" spans="2:65" s="164" customFormat="1" ht="19.899999999999999" customHeight="1" x14ac:dyDescent="0.3">
      <c r="B168" s="174"/>
      <c r="C168" s="169"/>
      <c r="D168" s="173" t="s">
        <v>338</v>
      </c>
      <c r="E168" s="173"/>
      <c r="F168" s="173"/>
      <c r="G168" s="173"/>
      <c r="H168" s="173"/>
      <c r="I168" s="173"/>
      <c r="J168" s="173"/>
      <c r="K168" s="173"/>
      <c r="L168" s="173"/>
      <c r="M168" s="173"/>
      <c r="N168" s="440"/>
      <c r="O168" s="441"/>
      <c r="P168" s="441"/>
      <c r="Q168" s="441"/>
      <c r="R168" s="172"/>
      <c r="T168" s="171"/>
      <c r="U168" s="169"/>
      <c r="V168" s="169"/>
      <c r="W168" s="170">
        <f>SUM(W169:W177)</f>
        <v>59.168000000000013</v>
      </c>
      <c r="X168" s="169"/>
      <c r="Y168" s="170">
        <f>SUM(Y169:Y177)</f>
        <v>0</v>
      </c>
      <c r="Z168" s="169"/>
      <c r="AA168" s="168">
        <f>SUM(AA169:AA177)</f>
        <v>0</v>
      </c>
      <c r="AR168" s="166" t="s">
        <v>75</v>
      </c>
      <c r="AT168" s="167" t="s">
        <v>65</v>
      </c>
      <c r="AU168" s="167" t="s">
        <v>71</v>
      </c>
      <c r="AY168" s="166" t="s">
        <v>107</v>
      </c>
      <c r="BK168" s="165">
        <f>SUM(BK169:BK177)</f>
        <v>0</v>
      </c>
    </row>
    <row r="169" spans="2:65" s="153" customFormat="1" ht="25.5" customHeight="1" x14ac:dyDescent="0.3">
      <c r="B169" s="96"/>
      <c r="C169" s="95" t="s">
        <v>337</v>
      </c>
      <c r="D169" s="95" t="s">
        <v>126</v>
      </c>
      <c r="E169" s="94" t="s">
        <v>336</v>
      </c>
      <c r="F169" s="446" t="s">
        <v>335</v>
      </c>
      <c r="G169" s="446"/>
      <c r="H169" s="446"/>
      <c r="I169" s="446"/>
      <c r="J169" s="93" t="s">
        <v>135</v>
      </c>
      <c r="K169" s="92">
        <v>422</v>
      </c>
      <c r="L169" s="437"/>
      <c r="M169" s="437"/>
      <c r="N169" s="437"/>
      <c r="O169" s="437"/>
      <c r="P169" s="437"/>
      <c r="Q169" s="437"/>
      <c r="R169" s="160"/>
      <c r="T169" s="159" t="s">
        <v>5</v>
      </c>
      <c r="U169" s="163" t="s">
        <v>37</v>
      </c>
      <c r="V169" s="162">
        <v>4.5999999999999999E-2</v>
      </c>
      <c r="W169" s="162">
        <f t="shared" ref="W169:W177" si="27">V169*K169</f>
        <v>19.411999999999999</v>
      </c>
      <c r="X169" s="162">
        <v>0</v>
      </c>
      <c r="Y169" s="162">
        <f t="shared" ref="Y169:Y177" si="28">X169*K169</f>
        <v>0</v>
      </c>
      <c r="Z169" s="162">
        <v>0</v>
      </c>
      <c r="AA169" s="161">
        <f t="shared" ref="AA169:AA177" si="29">Z169*K169</f>
        <v>0</v>
      </c>
      <c r="AR169" s="90" t="s">
        <v>115</v>
      </c>
      <c r="AT169" s="90" t="s">
        <v>126</v>
      </c>
      <c r="AU169" s="90" t="s">
        <v>75</v>
      </c>
      <c r="AY169" s="90" t="s">
        <v>107</v>
      </c>
      <c r="BE169" s="91">
        <f t="shared" ref="BE169:BE177" si="30">IF(U169="základní",N169,0)</f>
        <v>0</v>
      </c>
      <c r="BF169" s="91">
        <f t="shared" ref="BF169:BF177" si="31">IF(U169="snížená",N169,0)</f>
        <v>0</v>
      </c>
      <c r="BG169" s="91">
        <f t="shared" ref="BG169:BG177" si="32">IF(U169="zákl. přenesená",N169,0)</f>
        <v>0</v>
      </c>
      <c r="BH169" s="91">
        <f t="shared" ref="BH169:BH177" si="33">IF(U169="sníž. přenesená",N169,0)</f>
        <v>0</v>
      </c>
      <c r="BI169" s="91">
        <f t="shared" ref="BI169:BI177" si="34">IF(U169="nulová",N169,0)</f>
        <v>0</v>
      </c>
      <c r="BJ169" s="90" t="s">
        <v>71</v>
      </c>
      <c r="BK169" s="91">
        <f t="shared" ref="BK169:BK177" si="35">ROUND(L169*K169,2)</f>
        <v>0</v>
      </c>
      <c r="BL169" s="90" t="s">
        <v>115</v>
      </c>
      <c r="BM169" s="90" t="s">
        <v>334</v>
      </c>
    </row>
    <row r="170" spans="2:65" s="153" customFormat="1" ht="25.5" customHeight="1" x14ac:dyDescent="0.3">
      <c r="B170" s="96"/>
      <c r="C170" s="95" t="s">
        <v>228</v>
      </c>
      <c r="D170" s="95" t="s">
        <v>126</v>
      </c>
      <c r="E170" s="94" t="s">
        <v>333</v>
      </c>
      <c r="F170" s="446" t="s">
        <v>332</v>
      </c>
      <c r="G170" s="446"/>
      <c r="H170" s="446"/>
      <c r="I170" s="446"/>
      <c r="J170" s="93" t="s">
        <v>135</v>
      </c>
      <c r="K170" s="92">
        <v>497</v>
      </c>
      <c r="L170" s="437"/>
      <c r="M170" s="437"/>
      <c r="N170" s="437"/>
      <c r="O170" s="437"/>
      <c r="P170" s="437"/>
      <c r="Q170" s="437"/>
      <c r="R170" s="160"/>
      <c r="T170" s="159" t="s">
        <v>5</v>
      </c>
      <c r="U170" s="163" t="s">
        <v>37</v>
      </c>
      <c r="V170" s="162">
        <v>4.5999999999999999E-2</v>
      </c>
      <c r="W170" s="162">
        <f t="shared" si="27"/>
        <v>22.861999999999998</v>
      </c>
      <c r="X170" s="162">
        <v>0</v>
      </c>
      <c r="Y170" s="162">
        <f t="shared" si="28"/>
        <v>0</v>
      </c>
      <c r="Z170" s="162">
        <v>0</v>
      </c>
      <c r="AA170" s="161">
        <f t="shared" si="29"/>
        <v>0</v>
      </c>
      <c r="AR170" s="90" t="s">
        <v>115</v>
      </c>
      <c r="AT170" s="90" t="s">
        <v>126</v>
      </c>
      <c r="AU170" s="90" t="s">
        <v>75</v>
      </c>
      <c r="AY170" s="90" t="s">
        <v>107</v>
      </c>
      <c r="BE170" s="91">
        <f t="shared" si="30"/>
        <v>0</v>
      </c>
      <c r="BF170" s="91">
        <f t="shared" si="31"/>
        <v>0</v>
      </c>
      <c r="BG170" s="91">
        <f t="shared" si="32"/>
        <v>0</v>
      </c>
      <c r="BH170" s="91">
        <f t="shared" si="33"/>
        <v>0</v>
      </c>
      <c r="BI170" s="91">
        <f t="shared" si="34"/>
        <v>0</v>
      </c>
      <c r="BJ170" s="90" t="s">
        <v>71</v>
      </c>
      <c r="BK170" s="91">
        <f t="shared" si="35"/>
        <v>0</v>
      </c>
      <c r="BL170" s="90" t="s">
        <v>115</v>
      </c>
      <c r="BM170" s="90" t="s">
        <v>331</v>
      </c>
    </row>
    <row r="171" spans="2:65" s="153" customFormat="1" ht="25.5" customHeight="1" x14ac:dyDescent="0.3">
      <c r="B171" s="96"/>
      <c r="C171" s="95" t="s">
        <v>330</v>
      </c>
      <c r="D171" s="95" t="s">
        <v>126</v>
      </c>
      <c r="E171" s="94" t="s">
        <v>329</v>
      </c>
      <c r="F171" s="446" t="s">
        <v>328</v>
      </c>
      <c r="G171" s="446"/>
      <c r="H171" s="446"/>
      <c r="I171" s="446"/>
      <c r="J171" s="93" t="s">
        <v>135</v>
      </c>
      <c r="K171" s="92">
        <v>16</v>
      </c>
      <c r="L171" s="437"/>
      <c r="M171" s="437"/>
      <c r="N171" s="437"/>
      <c r="O171" s="437"/>
      <c r="P171" s="437"/>
      <c r="Q171" s="437"/>
      <c r="R171" s="160"/>
      <c r="T171" s="159" t="s">
        <v>5</v>
      </c>
      <c r="U171" s="163" t="s">
        <v>37</v>
      </c>
      <c r="V171" s="162">
        <v>5.8000000000000003E-2</v>
      </c>
      <c r="W171" s="162">
        <f t="shared" si="27"/>
        <v>0.92800000000000005</v>
      </c>
      <c r="X171" s="162">
        <v>0</v>
      </c>
      <c r="Y171" s="162">
        <f t="shared" si="28"/>
        <v>0</v>
      </c>
      <c r="Z171" s="162">
        <v>0</v>
      </c>
      <c r="AA171" s="161">
        <f t="shared" si="29"/>
        <v>0</v>
      </c>
      <c r="AR171" s="90" t="s">
        <v>115</v>
      </c>
      <c r="AT171" s="90" t="s">
        <v>126</v>
      </c>
      <c r="AU171" s="90" t="s">
        <v>75</v>
      </c>
      <c r="AY171" s="90" t="s">
        <v>107</v>
      </c>
      <c r="BE171" s="91">
        <f t="shared" si="30"/>
        <v>0</v>
      </c>
      <c r="BF171" s="91">
        <f t="shared" si="31"/>
        <v>0</v>
      </c>
      <c r="BG171" s="91">
        <f t="shared" si="32"/>
        <v>0</v>
      </c>
      <c r="BH171" s="91">
        <f t="shared" si="33"/>
        <v>0</v>
      </c>
      <c r="BI171" s="91">
        <f t="shared" si="34"/>
        <v>0</v>
      </c>
      <c r="BJ171" s="90" t="s">
        <v>71</v>
      </c>
      <c r="BK171" s="91">
        <f t="shared" si="35"/>
        <v>0</v>
      </c>
      <c r="BL171" s="90" t="s">
        <v>115</v>
      </c>
      <c r="BM171" s="90" t="s">
        <v>327</v>
      </c>
    </row>
    <row r="172" spans="2:65" s="153" customFormat="1" ht="25.5" customHeight="1" x14ac:dyDescent="0.3">
      <c r="B172" s="96"/>
      <c r="C172" s="95" t="s">
        <v>326</v>
      </c>
      <c r="D172" s="95" t="s">
        <v>126</v>
      </c>
      <c r="E172" s="94" t="s">
        <v>325</v>
      </c>
      <c r="F172" s="446" t="s">
        <v>324</v>
      </c>
      <c r="G172" s="446"/>
      <c r="H172" s="446"/>
      <c r="I172" s="446"/>
      <c r="J172" s="93" t="s">
        <v>135</v>
      </c>
      <c r="K172" s="92">
        <v>25</v>
      </c>
      <c r="L172" s="437"/>
      <c r="M172" s="437"/>
      <c r="N172" s="437"/>
      <c r="O172" s="437"/>
      <c r="P172" s="437"/>
      <c r="Q172" s="437"/>
      <c r="R172" s="160"/>
      <c r="T172" s="159" t="s">
        <v>5</v>
      </c>
      <c r="U172" s="163" t="s">
        <v>37</v>
      </c>
      <c r="V172" s="162">
        <v>6.8000000000000005E-2</v>
      </c>
      <c r="W172" s="162">
        <f t="shared" si="27"/>
        <v>1.7000000000000002</v>
      </c>
      <c r="X172" s="162">
        <v>0</v>
      </c>
      <c r="Y172" s="162">
        <f t="shared" si="28"/>
        <v>0</v>
      </c>
      <c r="Z172" s="162">
        <v>0</v>
      </c>
      <c r="AA172" s="161">
        <f t="shared" si="29"/>
        <v>0</v>
      </c>
      <c r="AR172" s="90" t="s">
        <v>115</v>
      </c>
      <c r="AT172" s="90" t="s">
        <v>126</v>
      </c>
      <c r="AU172" s="90" t="s">
        <v>75</v>
      </c>
      <c r="AY172" s="90" t="s">
        <v>107</v>
      </c>
      <c r="BE172" s="91">
        <f t="shared" si="30"/>
        <v>0</v>
      </c>
      <c r="BF172" s="91">
        <f t="shared" si="31"/>
        <v>0</v>
      </c>
      <c r="BG172" s="91">
        <f t="shared" si="32"/>
        <v>0</v>
      </c>
      <c r="BH172" s="91">
        <f t="shared" si="33"/>
        <v>0</v>
      </c>
      <c r="BI172" s="91">
        <f t="shared" si="34"/>
        <v>0</v>
      </c>
      <c r="BJ172" s="90" t="s">
        <v>71</v>
      </c>
      <c r="BK172" s="91">
        <f t="shared" si="35"/>
        <v>0</v>
      </c>
      <c r="BL172" s="90" t="s">
        <v>115</v>
      </c>
      <c r="BM172" s="90" t="s">
        <v>323</v>
      </c>
    </row>
    <row r="173" spans="2:65" s="153" customFormat="1" ht="25.5" customHeight="1" x14ac:dyDescent="0.3">
      <c r="B173" s="96"/>
      <c r="C173" s="95" t="s">
        <v>322</v>
      </c>
      <c r="D173" s="95" t="s">
        <v>126</v>
      </c>
      <c r="E173" s="94" t="s">
        <v>321</v>
      </c>
      <c r="F173" s="446" t="s">
        <v>320</v>
      </c>
      <c r="G173" s="446"/>
      <c r="H173" s="446"/>
      <c r="I173" s="446"/>
      <c r="J173" s="93" t="s">
        <v>135</v>
      </c>
      <c r="K173" s="92">
        <v>1</v>
      </c>
      <c r="L173" s="437"/>
      <c r="M173" s="437"/>
      <c r="N173" s="437"/>
      <c r="O173" s="437"/>
      <c r="P173" s="437"/>
      <c r="Q173" s="437"/>
      <c r="R173" s="160"/>
      <c r="T173" s="159" t="s">
        <v>5</v>
      </c>
      <c r="U173" s="163" t="s">
        <v>37</v>
      </c>
      <c r="V173" s="162">
        <v>0.106</v>
      </c>
      <c r="W173" s="162">
        <f t="shared" si="27"/>
        <v>0.106</v>
      </c>
      <c r="X173" s="162">
        <v>0</v>
      </c>
      <c r="Y173" s="162">
        <f t="shared" si="28"/>
        <v>0</v>
      </c>
      <c r="Z173" s="162">
        <v>0</v>
      </c>
      <c r="AA173" s="161">
        <f t="shared" si="29"/>
        <v>0</v>
      </c>
      <c r="AR173" s="90" t="s">
        <v>115</v>
      </c>
      <c r="AT173" s="90" t="s">
        <v>126</v>
      </c>
      <c r="AU173" s="90" t="s">
        <v>75</v>
      </c>
      <c r="AY173" s="90" t="s">
        <v>107</v>
      </c>
      <c r="BE173" s="91">
        <f t="shared" si="30"/>
        <v>0</v>
      </c>
      <c r="BF173" s="91">
        <f t="shared" si="31"/>
        <v>0</v>
      </c>
      <c r="BG173" s="91">
        <f t="shared" si="32"/>
        <v>0</v>
      </c>
      <c r="BH173" s="91">
        <f t="shared" si="33"/>
        <v>0</v>
      </c>
      <c r="BI173" s="91">
        <f t="shared" si="34"/>
        <v>0</v>
      </c>
      <c r="BJ173" s="90" t="s">
        <v>71</v>
      </c>
      <c r="BK173" s="91">
        <f t="shared" si="35"/>
        <v>0</v>
      </c>
      <c r="BL173" s="90" t="s">
        <v>115</v>
      </c>
      <c r="BM173" s="90" t="s">
        <v>319</v>
      </c>
    </row>
    <row r="174" spans="2:65" s="153" customFormat="1" ht="25.5" customHeight="1" x14ac:dyDescent="0.3">
      <c r="B174" s="96"/>
      <c r="C174" s="95" t="s">
        <v>318</v>
      </c>
      <c r="D174" s="95" t="s">
        <v>126</v>
      </c>
      <c r="E174" s="94" t="s">
        <v>317</v>
      </c>
      <c r="F174" s="446" t="s">
        <v>316</v>
      </c>
      <c r="G174" s="446"/>
      <c r="H174" s="446"/>
      <c r="I174" s="446"/>
      <c r="J174" s="93" t="s">
        <v>135</v>
      </c>
      <c r="K174" s="92">
        <v>1</v>
      </c>
      <c r="L174" s="437"/>
      <c r="M174" s="437"/>
      <c r="N174" s="437"/>
      <c r="O174" s="437"/>
      <c r="P174" s="437"/>
      <c r="Q174" s="437"/>
      <c r="R174" s="160"/>
      <c r="T174" s="159" t="s">
        <v>5</v>
      </c>
      <c r="U174" s="163" t="s">
        <v>37</v>
      </c>
      <c r="V174" s="162">
        <v>0.17</v>
      </c>
      <c r="W174" s="162">
        <f t="shared" si="27"/>
        <v>0.17</v>
      </c>
      <c r="X174" s="162">
        <v>0</v>
      </c>
      <c r="Y174" s="162">
        <f t="shared" si="28"/>
        <v>0</v>
      </c>
      <c r="Z174" s="162">
        <v>0</v>
      </c>
      <c r="AA174" s="161">
        <f t="shared" si="29"/>
        <v>0</v>
      </c>
      <c r="AR174" s="90" t="s">
        <v>115</v>
      </c>
      <c r="AT174" s="90" t="s">
        <v>126</v>
      </c>
      <c r="AU174" s="90" t="s">
        <v>75</v>
      </c>
      <c r="AY174" s="90" t="s">
        <v>107</v>
      </c>
      <c r="BE174" s="91">
        <f t="shared" si="30"/>
        <v>0</v>
      </c>
      <c r="BF174" s="91">
        <f t="shared" si="31"/>
        <v>0</v>
      </c>
      <c r="BG174" s="91">
        <f t="shared" si="32"/>
        <v>0</v>
      </c>
      <c r="BH174" s="91">
        <f t="shared" si="33"/>
        <v>0</v>
      </c>
      <c r="BI174" s="91">
        <f t="shared" si="34"/>
        <v>0</v>
      </c>
      <c r="BJ174" s="90" t="s">
        <v>71</v>
      </c>
      <c r="BK174" s="91">
        <f t="shared" si="35"/>
        <v>0</v>
      </c>
      <c r="BL174" s="90" t="s">
        <v>115</v>
      </c>
      <c r="BM174" s="90" t="s">
        <v>315</v>
      </c>
    </row>
    <row r="175" spans="2:65" s="153" customFormat="1" ht="25.5" customHeight="1" x14ac:dyDescent="0.3">
      <c r="B175" s="96"/>
      <c r="C175" s="95" t="s">
        <v>314</v>
      </c>
      <c r="D175" s="95" t="s">
        <v>126</v>
      </c>
      <c r="E175" s="94" t="s">
        <v>313</v>
      </c>
      <c r="F175" s="446" t="s">
        <v>312</v>
      </c>
      <c r="G175" s="446"/>
      <c r="H175" s="446"/>
      <c r="I175" s="446"/>
      <c r="J175" s="93" t="s">
        <v>135</v>
      </c>
      <c r="K175" s="92">
        <v>199</v>
      </c>
      <c r="L175" s="437"/>
      <c r="M175" s="437"/>
      <c r="N175" s="437"/>
      <c r="O175" s="437"/>
      <c r="P175" s="437"/>
      <c r="Q175" s="437"/>
      <c r="R175" s="160"/>
      <c r="T175" s="159" t="s">
        <v>5</v>
      </c>
      <c r="U175" s="163" t="s">
        <v>37</v>
      </c>
      <c r="V175" s="162">
        <v>4.5999999999999999E-2</v>
      </c>
      <c r="W175" s="162">
        <f t="shared" si="27"/>
        <v>9.1539999999999999</v>
      </c>
      <c r="X175" s="162">
        <v>0</v>
      </c>
      <c r="Y175" s="162">
        <f t="shared" si="28"/>
        <v>0</v>
      </c>
      <c r="Z175" s="162">
        <v>0</v>
      </c>
      <c r="AA175" s="161">
        <f t="shared" si="29"/>
        <v>0</v>
      </c>
      <c r="AR175" s="90" t="s">
        <v>115</v>
      </c>
      <c r="AT175" s="90" t="s">
        <v>126</v>
      </c>
      <c r="AU175" s="90" t="s">
        <v>75</v>
      </c>
      <c r="AY175" s="90" t="s">
        <v>107</v>
      </c>
      <c r="BE175" s="91">
        <f t="shared" si="30"/>
        <v>0</v>
      </c>
      <c r="BF175" s="91">
        <f t="shared" si="31"/>
        <v>0</v>
      </c>
      <c r="BG175" s="91">
        <f t="shared" si="32"/>
        <v>0</v>
      </c>
      <c r="BH175" s="91">
        <f t="shared" si="33"/>
        <v>0</v>
      </c>
      <c r="BI175" s="91">
        <f t="shared" si="34"/>
        <v>0</v>
      </c>
      <c r="BJ175" s="90" t="s">
        <v>71</v>
      </c>
      <c r="BK175" s="91">
        <f t="shared" si="35"/>
        <v>0</v>
      </c>
      <c r="BL175" s="90" t="s">
        <v>115</v>
      </c>
      <c r="BM175" s="90" t="s">
        <v>311</v>
      </c>
    </row>
    <row r="176" spans="2:65" s="153" customFormat="1" ht="38.25" customHeight="1" x14ac:dyDescent="0.3">
      <c r="B176" s="96"/>
      <c r="C176" s="95" t="s">
        <v>310</v>
      </c>
      <c r="D176" s="95" t="s">
        <v>126</v>
      </c>
      <c r="E176" s="94" t="s">
        <v>309</v>
      </c>
      <c r="F176" s="446" t="s">
        <v>308</v>
      </c>
      <c r="G176" s="446"/>
      <c r="H176" s="446"/>
      <c r="I176" s="446"/>
      <c r="J176" s="93" t="s">
        <v>135</v>
      </c>
      <c r="K176" s="92">
        <v>36</v>
      </c>
      <c r="L176" s="437"/>
      <c r="M176" s="437"/>
      <c r="N176" s="437"/>
      <c r="O176" s="437"/>
      <c r="P176" s="437"/>
      <c r="Q176" s="437"/>
      <c r="R176" s="160"/>
      <c r="T176" s="159" t="s">
        <v>5</v>
      </c>
      <c r="U176" s="163" t="s">
        <v>37</v>
      </c>
      <c r="V176" s="162">
        <v>0.106</v>
      </c>
      <c r="W176" s="162">
        <f t="shared" si="27"/>
        <v>3.8159999999999998</v>
      </c>
      <c r="X176" s="162">
        <v>0</v>
      </c>
      <c r="Y176" s="162">
        <f t="shared" si="28"/>
        <v>0</v>
      </c>
      <c r="Z176" s="162">
        <v>0</v>
      </c>
      <c r="AA176" s="161">
        <f t="shared" si="29"/>
        <v>0</v>
      </c>
      <c r="AR176" s="90" t="s">
        <v>115</v>
      </c>
      <c r="AT176" s="90" t="s">
        <v>126</v>
      </c>
      <c r="AU176" s="90" t="s">
        <v>75</v>
      </c>
      <c r="AY176" s="90" t="s">
        <v>107</v>
      </c>
      <c r="BE176" s="91">
        <f t="shared" si="30"/>
        <v>0</v>
      </c>
      <c r="BF176" s="91">
        <f t="shared" si="31"/>
        <v>0</v>
      </c>
      <c r="BG176" s="91">
        <f t="shared" si="32"/>
        <v>0</v>
      </c>
      <c r="BH176" s="91">
        <f t="shared" si="33"/>
        <v>0</v>
      </c>
      <c r="BI176" s="91">
        <f t="shared" si="34"/>
        <v>0</v>
      </c>
      <c r="BJ176" s="90" t="s">
        <v>71</v>
      </c>
      <c r="BK176" s="91">
        <f t="shared" si="35"/>
        <v>0</v>
      </c>
      <c r="BL176" s="90" t="s">
        <v>115</v>
      </c>
      <c r="BM176" s="90" t="s">
        <v>307</v>
      </c>
    </row>
    <row r="177" spans="2:65" s="153" customFormat="1" ht="38.25" customHeight="1" x14ac:dyDescent="0.3">
      <c r="B177" s="96"/>
      <c r="C177" s="95" t="s">
        <v>306</v>
      </c>
      <c r="D177" s="95" t="s">
        <v>126</v>
      </c>
      <c r="E177" s="94" t="s">
        <v>305</v>
      </c>
      <c r="F177" s="446" t="s">
        <v>304</v>
      </c>
      <c r="G177" s="446"/>
      <c r="H177" s="446"/>
      <c r="I177" s="446"/>
      <c r="J177" s="93" t="s">
        <v>135</v>
      </c>
      <c r="K177" s="92">
        <v>15</v>
      </c>
      <c r="L177" s="437"/>
      <c r="M177" s="437"/>
      <c r="N177" s="437"/>
      <c r="O177" s="437"/>
      <c r="P177" s="437"/>
      <c r="Q177" s="437"/>
      <c r="R177" s="160"/>
      <c r="T177" s="159" t="s">
        <v>5</v>
      </c>
      <c r="U177" s="158" t="s">
        <v>37</v>
      </c>
      <c r="V177" s="157">
        <v>6.8000000000000005E-2</v>
      </c>
      <c r="W177" s="157">
        <f t="shared" si="27"/>
        <v>1.02</v>
      </c>
      <c r="X177" s="157">
        <v>0</v>
      </c>
      <c r="Y177" s="157">
        <f t="shared" si="28"/>
        <v>0</v>
      </c>
      <c r="Z177" s="157">
        <v>0</v>
      </c>
      <c r="AA177" s="156">
        <f t="shared" si="29"/>
        <v>0</v>
      </c>
      <c r="AR177" s="90" t="s">
        <v>115</v>
      </c>
      <c r="AT177" s="90" t="s">
        <v>126</v>
      </c>
      <c r="AU177" s="90" t="s">
        <v>75</v>
      </c>
      <c r="AY177" s="90" t="s">
        <v>107</v>
      </c>
      <c r="BE177" s="91">
        <f t="shared" si="30"/>
        <v>0</v>
      </c>
      <c r="BF177" s="91">
        <f t="shared" si="31"/>
        <v>0</v>
      </c>
      <c r="BG177" s="91">
        <f t="shared" si="32"/>
        <v>0</v>
      </c>
      <c r="BH177" s="91">
        <f t="shared" si="33"/>
        <v>0</v>
      </c>
      <c r="BI177" s="91">
        <f t="shared" si="34"/>
        <v>0</v>
      </c>
      <c r="BJ177" s="90" t="s">
        <v>71</v>
      </c>
      <c r="BK177" s="91">
        <f t="shared" si="35"/>
        <v>0</v>
      </c>
      <c r="BL177" s="90" t="s">
        <v>115</v>
      </c>
      <c r="BM177" s="90" t="s">
        <v>303</v>
      </c>
    </row>
    <row r="178" spans="2:65" s="153" customFormat="1" ht="6.95" customHeight="1" x14ac:dyDescent="0.3">
      <c r="B178" s="89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103"/>
    </row>
  </sheetData>
  <mergeCells count="219">
    <mergeCell ref="L173:M173"/>
    <mergeCell ref="N173:Q173"/>
    <mergeCell ref="F174:I174"/>
    <mergeCell ref="N168:Q168"/>
    <mergeCell ref="L164:M164"/>
    <mergeCell ref="N164:Q164"/>
    <mergeCell ref="H1:K1"/>
    <mergeCell ref="S2:AC2"/>
    <mergeCell ref="F176:I176"/>
    <mergeCell ref="L176:M176"/>
    <mergeCell ref="N176:Q176"/>
    <mergeCell ref="L169:M169"/>
    <mergeCell ref="N169:Q169"/>
    <mergeCell ref="F162:I162"/>
    <mergeCell ref="L162:M162"/>
    <mergeCell ref="N162:Q162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F177:I177"/>
    <mergeCell ref="L177:M177"/>
    <mergeCell ref="N177:Q177"/>
    <mergeCell ref="N118:Q118"/>
    <mergeCell ref="N119:Q119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F173:I173"/>
    <mergeCell ref="F161:I161"/>
    <mergeCell ref="L161:M161"/>
    <mergeCell ref="N161:Q161"/>
    <mergeCell ref="L174:M174"/>
    <mergeCell ref="N174:Q174"/>
    <mergeCell ref="L172:M172"/>
    <mergeCell ref="N172:Q172"/>
    <mergeCell ref="F169:I169"/>
    <mergeCell ref="N167:Q167"/>
    <mergeCell ref="N156:Q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N158:Q158"/>
    <mergeCell ref="F152:I152"/>
    <mergeCell ref="L152:M152"/>
    <mergeCell ref="N152:Q152"/>
    <mergeCell ref="F153:I153"/>
    <mergeCell ref="L153:M153"/>
    <mergeCell ref="N153:Q153"/>
    <mergeCell ref="L151:M151"/>
    <mergeCell ref="N151:Q151"/>
    <mergeCell ref="L166:M166"/>
    <mergeCell ref="N166:Q166"/>
    <mergeCell ref="F155:I155"/>
    <mergeCell ref="L155:M155"/>
    <mergeCell ref="N155:Q155"/>
    <mergeCell ref="F156:I156"/>
    <mergeCell ref="L156:M156"/>
    <mergeCell ref="F154:I154"/>
    <mergeCell ref="L154:M154"/>
    <mergeCell ref="N154:Q154"/>
    <mergeCell ref="F151:I151"/>
    <mergeCell ref="F149:I149"/>
    <mergeCell ref="L149:M149"/>
    <mergeCell ref="N149:Q149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N140:Q140"/>
    <mergeCell ref="L143:M143"/>
    <mergeCell ref="L142:M142"/>
    <mergeCell ref="N142:Q142"/>
    <mergeCell ref="F148:I148"/>
    <mergeCell ref="L148:M148"/>
    <mergeCell ref="N148:Q148"/>
    <mergeCell ref="F141:I141"/>
    <mergeCell ref="L141:M141"/>
    <mergeCell ref="N141:Q141"/>
    <mergeCell ref="F142:I142"/>
    <mergeCell ref="N143:Q143"/>
    <mergeCell ref="F133:I133"/>
    <mergeCell ref="L133:M133"/>
    <mergeCell ref="N133:Q133"/>
    <mergeCell ref="F134:I134"/>
    <mergeCell ref="L134:M134"/>
    <mergeCell ref="N134:Q134"/>
    <mergeCell ref="L132:M132"/>
    <mergeCell ref="N132:Q132"/>
    <mergeCell ref="F150:I150"/>
    <mergeCell ref="L150:M150"/>
    <mergeCell ref="N150:Q150"/>
    <mergeCell ref="F144:I144"/>
    <mergeCell ref="L144:M144"/>
    <mergeCell ref="N144:Q144"/>
    <mergeCell ref="F143:I143"/>
    <mergeCell ref="F137:I137"/>
    <mergeCell ref="L137:M137"/>
    <mergeCell ref="N137:Q137"/>
    <mergeCell ref="F138:I138"/>
    <mergeCell ref="L138:M138"/>
    <mergeCell ref="N139:Q139"/>
    <mergeCell ref="N138:Q138"/>
    <mergeCell ref="F140:I140"/>
    <mergeCell ref="L140:M140"/>
    <mergeCell ref="F136:I136"/>
    <mergeCell ref="L136:M136"/>
    <mergeCell ref="N136:Q136"/>
    <mergeCell ref="F125:I125"/>
    <mergeCell ref="L125:M125"/>
    <mergeCell ref="N125:Q125"/>
    <mergeCell ref="F127:I127"/>
    <mergeCell ref="L127:M127"/>
    <mergeCell ref="N127:Q127"/>
    <mergeCell ref="F128:I128"/>
    <mergeCell ref="L128:M128"/>
    <mergeCell ref="N126:Q126"/>
    <mergeCell ref="N129:Q129"/>
    <mergeCell ref="N128:Q128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F124:I124"/>
    <mergeCell ref="L124:M124"/>
    <mergeCell ref="N124:Q124"/>
    <mergeCell ref="N99:Q99"/>
    <mergeCell ref="L101:Q101"/>
    <mergeCell ref="C107:Q107"/>
    <mergeCell ref="F109:P109"/>
    <mergeCell ref="F110:P110"/>
    <mergeCell ref="M112:P112"/>
    <mergeCell ref="M114:Q114"/>
    <mergeCell ref="F121:I121"/>
    <mergeCell ref="L121:M121"/>
    <mergeCell ref="N121:Q121"/>
    <mergeCell ref="F123:I123"/>
    <mergeCell ref="L123:M123"/>
    <mergeCell ref="N123:Q123"/>
    <mergeCell ref="N120:Q120"/>
    <mergeCell ref="N122:Q122"/>
    <mergeCell ref="M115:Q115"/>
    <mergeCell ref="F117:I117"/>
    <mergeCell ref="L117:M117"/>
    <mergeCell ref="N117:Q11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8333330000000005" bottom="0.58333330000000005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D.1.1 - Architektonicko -...</vt:lpstr>
      <vt:lpstr>D.1.4.a - Zdravotně techn...</vt:lpstr>
      <vt:lpstr>D.1.4.e -Kuchyně</vt:lpstr>
      <vt:lpstr>'D.1.1 - Architektonicko -...'!Názvy_tisku</vt:lpstr>
      <vt:lpstr>'D.1.4.a - Zdravotně techn...'!Názvy_tisku</vt:lpstr>
      <vt:lpstr>'D.1.4.e -Kuchyně'!Názvy_tisku</vt:lpstr>
      <vt:lpstr>'Rekapitulace stavby'!Názvy_tisku</vt:lpstr>
      <vt:lpstr>'D.1.1 - Architektonicko -...'!Oblast_tisku</vt:lpstr>
      <vt:lpstr>'D.1.4.a - Zdravotně techn...'!Oblast_tisku</vt:lpstr>
      <vt:lpstr>'D.1.4.e -Kuchyně'!Oblast_tisku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Hovorka</dc:creator>
  <cp:lastModifiedBy>Martin Hovorka</cp:lastModifiedBy>
  <cp:lastPrinted>2018-05-23T16:07:02Z</cp:lastPrinted>
  <dcterms:created xsi:type="dcterms:W3CDTF">2018-05-08T18:55:50Z</dcterms:created>
  <dcterms:modified xsi:type="dcterms:W3CDTF">2018-05-23T18:37:45Z</dcterms:modified>
</cp:coreProperties>
</file>